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40" windowHeight="12240" firstSheet="6" activeTab="10"/>
  </bookViews>
  <sheets>
    <sheet name="summaryall" sheetId="14" r:id="rId1"/>
    <sheet name="Q.4.4.1 SUMMARY " sheetId="1" r:id="rId2"/>
    <sheet name="2016-17" sheetId="4" r:id="rId3"/>
    <sheet name="Budget 2016-17" sheetId="5" r:id="rId4"/>
    <sheet name="2017-18" sheetId="6" r:id="rId5"/>
    <sheet name="Budget 2017-18" sheetId="7" r:id="rId6"/>
    <sheet name="2018-19" sheetId="8" r:id="rId7"/>
    <sheet name="Budget 2018-19" sheetId="9" r:id="rId8"/>
    <sheet name="2019-20" sheetId="10" r:id="rId9"/>
    <sheet name="Budget 2019-20" sheetId="11" r:id="rId10"/>
    <sheet name="2020-21" sheetId="12" r:id="rId11"/>
    <sheet name="Budget 2020-21" sheetId="13" r:id="rId12"/>
  </sheets>
  <calcPr calcId="125725"/>
</workbook>
</file>

<file path=xl/calcChain.xml><?xml version="1.0" encoding="utf-8"?>
<calcChain xmlns="http://schemas.openxmlformats.org/spreadsheetml/2006/main">
  <c r="F59" i="12"/>
  <c r="D10" i="14"/>
  <c r="E10"/>
  <c r="F10"/>
  <c r="C10"/>
  <c r="G68" i="12"/>
  <c r="B46" i="13" l="1"/>
  <c r="D66"/>
  <c r="B66"/>
  <c r="D46"/>
  <c r="F58" i="12"/>
  <c r="C55" l="1"/>
  <c r="C65" s="1"/>
  <c r="F65"/>
  <c r="E65"/>
  <c r="B65"/>
  <c r="F48"/>
  <c r="E48"/>
  <c r="C48"/>
  <c r="C50" i="10"/>
  <c r="B50"/>
  <c r="B50" i="11"/>
  <c r="D11" i="9"/>
  <c r="F11" i="8"/>
  <c r="E11"/>
  <c r="D14" i="5"/>
  <c r="D11" i="7"/>
  <c r="F15" i="6"/>
  <c r="E15"/>
  <c r="F14" i="4"/>
  <c r="E14"/>
  <c r="F30"/>
  <c r="E30"/>
  <c r="C33"/>
  <c r="B33"/>
  <c r="C31"/>
  <c r="B31"/>
  <c r="B48" i="12" l="1"/>
  <c r="B67" s="1"/>
  <c r="B8" i="1" s="1"/>
  <c r="E67" i="12"/>
  <c r="D8" i="1" s="1"/>
  <c r="F67" i="12"/>
  <c r="E8" i="1" s="1"/>
  <c r="C16" s="1"/>
  <c r="F16" s="1"/>
  <c r="C67" i="12"/>
  <c r="C8" i="1" s="1"/>
  <c r="F45" i="8"/>
  <c r="E45"/>
  <c r="B33" i="5" l="1"/>
  <c r="B31"/>
  <c r="B72" i="11" l="1"/>
  <c r="D62"/>
  <c r="D72" s="1"/>
  <c r="D52"/>
  <c r="B49"/>
  <c r="F72" i="10"/>
  <c r="E72"/>
  <c r="C72"/>
  <c r="B72"/>
  <c r="F52"/>
  <c r="F74" s="1"/>
  <c r="E9" i="1" s="1"/>
  <c r="E52" i="10"/>
  <c r="B49"/>
  <c r="C22"/>
  <c r="C52" s="1"/>
  <c r="C74" s="1"/>
  <c r="C9" i="1" s="1"/>
  <c r="C17" s="1"/>
  <c r="F17" s="1"/>
  <c r="B60" i="9"/>
  <c r="B62" s="1"/>
  <c r="D55"/>
  <c r="D54"/>
  <c r="B45"/>
  <c r="D29"/>
  <c r="F64" i="8"/>
  <c r="C64"/>
  <c r="B64"/>
  <c r="E58"/>
  <c r="E64" s="1"/>
  <c r="C120"/>
  <c r="B120"/>
  <c r="B45"/>
  <c r="C40"/>
  <c r="C45" s="1"/>
  <c r="C66" s="1"/>
  <c r="C10" i="1" s="1"/>
  <c r="B63" i="7"/>
  <c r="B64" s="1"/>
  <c r="D55"/>
  <c r="D64" s="1"/>
  <c r="D44"/>
  <c r="B32"/>
  <c r="B44" s="1"/>
  <c r="E73" i="6"/>
  <c r="C73"/>
  <c r="B73"/>
  <c r="F64"/>
  <c r="F73" s="1"/>
  <c r="E50"/>
  <c r="B50"/>
  <c r="B75" s="1"/>
  <c r="B11" i="1" s="1"/>
  <c r="F35" i="6"/>
  <c r="C36"/>
  <c r="C35"/>
  <c r="F33"/>
  <c r="C34"/>
  <c r="C32"/>
  <c r="C31"/>
  <c r="F29"/>
  <c r="F28"/>
  <c r="C28"/>
  <c r="F25"/>
  <c r="F50" s="1"/>
  <c r="F75" s="1"/>
  <c r="E11" i="1" s="1"/>
  <c r="C18" i="6"/>
  <c r="B62" i="5"/>
  <c r="B64" s="1"/>
  <c r="D54"/>
  <c r="D64" s="1"/>
  <c r="B35"/>
  <c r="B44" s="1"/>
  <c r="D30"/>
  <c r="D44" s="1"/>
  <c r="E70" i="4"/>
  <c r="B70"/>
  <c r="C67"/>
  <c r="C65"/>
  <c r="F59"/>
  <c r="C59"/>
  <c r="F57"/>
  <c r="C56"/>
  <c r="C55"/>
  <c r="F54"/>
  <c r="C52"/>
  <c r="E47"/>
  <c r="B47"/>
  <c r="C44"/>
  <c r="F32"/>
  <c r="F26"/>
  <c r="C27"/>
  <c r="F25"/>
  <c r="C26"/>
  <c r="F22"/>
  <c r="C15"/>
  <c r="I20" i="1"/>
  <c r="H20"/>
  <c r="B121" i="5" l="1"/>
  <c r="E75" i="6"/>
  <c r="D11" i="1" s="1"/>
  <c r="F47" i="4"/>
  <c r="E74" i="10"/>
  <c r="D9" i="1" s="1"/>
  <c r="C50" i="6"/>
  <c r="C75" s="1"/>
  <c r="C11" i="1" s="1"/>
  <c r="C19" s="1"/>
  <c r="F19" s="1"/>
  <c r="B52" i="11"/>
  <c r="B52" i="10"/>
  <c r="B74" s="1"/>
  <c r="B9" i="1" s="1"/>
  <c r="D45" i="9"/>
  <c r="B118" s="1"/>
  <c r="D62"/>
  <c r="B66" i="8"/>
  <c r="B10" i="1" s="1"/>
  <c r="F70" i="4"/>
  <c r="F72" s="1"/>
  <c r="E12" i="1" s="1"/>
  <c r="C70" i="4"/>
  <c r="C47"/>
  <c r="B72"/>
  <c r="B12" i="1" s="1"/>
  <c r="E66" i="8"/>
  <c r="D10" i="1" s="1"/>
  <c r="E72" i="4"/>
  <c r="D12" i="1" s="1"/>
  <c r="F66" i="8"/>
  <c r="E10" i="1" s="1"/>
  <c r="C18" s="1"/>
  <c r="F18" s="1"/>
  <c r="C72" i="4" l="1"/>
  <c r="C12" i="1" s="1"/>
  <c r="C20" s="1"/>
  <c r="F20" s="1"/>
</calcChain>
</file>

<file path=xl/sharedStrings.xml><?xml version="1.0" encoding="utf-8"?>
<sst xmlns="http://schemas.openxmlformats.org/spreadsheetml/2006/main" count="1142" uniqueCount="225">
  <si>
    <t>Year</t>
  </si>
  <si>
    <t>2019-20</t>
  </si>
  <si>
    <t>2018-19</t>
  </si>
  <si>
    <t>2017-18</t>
  </si>
  <si>
    <t>2016-17</t>
  </si>
  <si>
    <t>PARVATIBAI  CHOWGULE  COLLEGE  OF  ARTS  &amp;  SCIENCE,  AUTONOMOUS,  MARGAO-GOA.</t>
  </si>
  <si>
    <t>AIDED  PROGRAMMES</t>
  </si>
  <si>
    <t>Particulars</t>
  </si>
  <si>
    <t>Budget on Maintenance of Academic facilities</t>
  </si>
  <si>
    <t>Budget on Maintenance of Physical facilities</t>
  </si>
  <si>
    <t xml:space="preserve">Laboratory  Expenses  </t>
  </si>
  <si>
    <t>Rent  Computer  Science  building</t>
  </si>
  <si>
    <t>Gymkhana  &amp;  Sports</t>
  </si>
  <si>
    <t>Rent  Library  Building</t>
  </si>
  <si>
    <t>Extra  Curricular  activities</t>
  </si>
  <si>
    <t>Maint &amp; Repairs-collge Bldg</t>
  </si>
  <si>
    <t>Travelling  &amp;  Daily  Allowances</t>
  </si>
  <si>
    <t>Gas</t>
  </si>
  <si>
    <t>Insurance Premium Fidelity cash in Transit</t>
  </si>
  <si>
    <t>Advertisements</t>
  </si>
  <si>
    <t>Telephone</t>
  </si>
  <si>
    <t>Educational  Excursion  and  Tours</t>
  </si>
  <si>
    <t>Postage  &amp;  Telegram</t>
  </si>
  <si>
    <t>Other Petty Contingencies</t>
  </si>
  <si>
    <t>Exp. On  sweeping &amp; cleaning college Bldg. Premises</t>
  </si>
  <si>
    <t>Misc Exp of Essential Type Principal's Discretion</t>
  </si>
  <si>
    <t>Expenditure on Internet &amp; ISDN Connection</t>
  </si>
  <si>
    <t>Uniform &amp; Washing Allowance</t>
  </si>
  <si>
    <t>Advertisement &amp; Publicity</t>
  </si>
  <si>
    <t>Water  Charges</t>
  </si>
  <si>
    <t>Convocation Expenses</t>
  </si>
  <si>
    <t>Diesel/Maint. Of Generator</t>
  </si>
  <si>
    <t>Electricity Charges</t>
  </si>
  <si>
    <t>Events</t>
  </si>
  <si>
    <t>Housekeeping Expenses</t>
  </si>
  <si>
    <t>Founder's day expenses</t>
  </si>
  <si>
    <t>Postage &amp; Courier Charges</t>
  </si>
  <si>
    <t>Establishment Expenses</t>
  </si>
  <si>
    <t>Rates &amp; Taxes</t>
  </si>
  <si>
    <t>Guest Expenses</t>
  </si>
  <si>
    <t>Security charges</t>
  </si>
  <si>
    <t>Telephone/internet/mobile expenses</t>
  </si>
  <si>
    <t>Printing &amp; Stationary</t>
  </si>
  <si>
    <t>Water Bills</t>
  </si>
  <si>
    <t>Professional fees</t>
  </si>
  <si>
    <t>Refreshment Expenses</t>
  </si>
  <si>
    <t>Repairs &amp; Maintanance</t>
  </si>
  <si>
    <t>Seminars &amp; Workshops</t>
  </si>
  <si>
    <t>Sports Benefit Expenses</t>
  </si>
  <si>
    <t>Transportation Charges</t>
  </si>
  <si>
    <t>Total</t>
  </si>
  <si>
    <t>SELF  FUNDED  PROGRAMMES</t>
  </si>
  <si>
    <t xml:space="preserve"> Printing &amp; Stationary</t>
  </si>
  <si>
    <t xml:space="preserve"> Seminars &amp; Workshops</t>
  </si>
  <si>
    <t>Expenditure incurred on Maintenance of Academic facilities</t>
  </si>
  <si>
    <t>Expenditure incurred on Maintenance of Physical facilities</t>
  </si>
  <si>
    <t>Travelling &amp; Conveyance</t>
  </si>
  <si>
    <t>Travelling Expenses-Air Ticket</t>
  </si>
  <si>
    <t>Travelling Expenses-Hotel</t>
  </si>
  <si>
    <t>Travelling Expenses-Taxi</t>
  </si>
  <si>
    <t>Grand Total of Maintenance of Academic facilities</t>
  </si>
  <si>
    <t xml:space="preserve"> Grand Total of Maintenance of  Physical  facilities</t>
  </si>
  <si>
    <t>Expenditure incurred on Maintenance of Academic facilities &amp; Physical support facilities excluding salary component</t>
  </si>
  <si>
    <t>Year : 2016-17</t>
  </si>
  <si>
    <t>Bot Gard Animal House Harbarium</t>
  </si>
  <si>
    <t xml:space="preserve"> Gas</t>
  </si>
  <si>
    <t>Binding &amp; other Library Expenses</t>
  </si>
  <si>
    <t xml:space="preserve">Printing  Stationary  </t>
  </si>
  <si>
    <t>Binding charges</t>
  </si>
  <si>
    <t>Audit Fees</t>
  </si>
  <si>
    <t>Expenditure  on Bus Facility</t>
  </si>
  <si>
    <t>Garden Maintainance</t>
  </si>
  <si>
    <t>Insurance</t>
  </si>
  <si>
    <t>Miscellaneous Expenses</t>
  </si>
  <si>
    <t>Open day Expenses</t>
  </si>
  <si>
    <t>Repairs &amp; Maintanance Building</t>
  </si>
  <si>
    <t>Professional Fees</t>
  </si>
  <si>
    <t>Generator Maintainance</t>
  </si>
  <si>
    <t>Contingency</t>
  </si>
  <si>
    <t>Courier &amp; Parcel charges</t>
  </si>
  <si>
    <t>Establishemnt Expenses</t>
  </si>
  <si>
    <t>Expenses Bus Facility</t>
  </si>
  <si>
    <t>Housekeeping expenses</t>
  </si>
  <si>
    <t>Lab Expenses</t>
  </si>
  <si>
    <t>Postage &amp; Telegram</t>
  </si>
  <si>
    <t>Marketing</t>
  </si>
  <si>
    <t>Repairs &amp; Maintainance</t>
  </si>
  <si>
    <t>Repairs &amp; Maintainance - Electrical</t>
  </si>
  <si>
    <t>Staff Quarter /Hostel expenses</t>
  </si>
  <si>
    <t>Telephone.mobile/internet expenses</t>
  </si>
  <si>
    <t>Transport charges</t>
  </si>
  <si>
    <t>Travel- Air</t>
  </si>
  <si>
    <t>Travelling Conveyance</t>
  </si>
  <si>
    <t>Travelling Expenses Hotel</t>
  </si>
  <si>
    <t>Travelling Expenses- Taxi</t>
  </si>
  <si>
    <t>Workshops &amp; Conferences</t>
  </si>
  <si>
    <t>Self funded courses</t>
  </si>
  <si>
    <t>TAKE STAFF QTR/HOSTEL EXP-BUDGET AMOUNT OF physical AS   430000, UNDER iNFRASTRUCTURE-70000  SO TOTAL BUDGET WILL BE 500000/-</t>
  </si>
  <si>
    <t>Grand  Total of Maintenance of  Physical  facilities</t>
  </si>
  <si>
    <t>Budget on  Maintenance of Academic facilities &amp; Physical support facilities excluding salary component</t>
  </si>
  <si>
    <t>Year :2017-18</t>
  </si>
  <si>
    <t>Maintenance  &amp; Repairs-Bldg</t>
  </si>
  <si>
    <t>Prom Night Expenses</t>
  </si>
  <si>
    <t xml:space="preserve">Audit Fees </t>
  </si>
  <si>
    <t xml:space="preserve"> Events</t>
  </si>
  <si>
    <t>Expenditure meetings Governing &amp; other bodies</t>
  </si>
  <si>
    <t>Extension Activities</t>
  </si>
  <si>
    <t>Rates &amp; taxes</t>
  </si>
  <si>
    <t>Repairs to Bldg</t>
  </si>
  <si>
    <t>Water charges</t>
  </si>
  <si>
    <t>Subscriptions</t>
  </si>
  <si>
    <t>Travelling Conveyance Train/Bus</t>
  </si>
  <si>
    <t>Budget  on Maintenance of Academic facilities &amp; Physical support facilities excluding salary component</t>
  </si>
  <si>
    <t>Year :2018-19</t>
  </si>
  <si>
    <t>Maintenance &amp; Repairs-College Building</t>
  </si>
  <si>
    <t>College Garden</t>
  </si>
  <si>
    <t>Electricity</t>
  </si>
  <si>
    <t>Laboratory Expenses</t>
  </si>
  <si>
    <t>Trasportation charges</t>
  </si>
  <si>
    <t>Repairs &amp; Maintainance - AMC</t>
  </si>
  <si>
    <t>Staff Quarter /Hostel expenses (Maintenenace)</t>
  </si>
  <si>
    <t>Workshops &amp; conferences</t>
  </si>
  <si>
    <t>Year :2019-20</t>
  </si>
  <si>
    <t>TADA Educational  Excursion  and  Tours</t>
  </si>
  <si>
    <t>TADA office work Teaching/Non Teaching, TA</t>
  </si>
  <si>
    <t>TADA Teaching Conf/Seminar</t>
  </si>
  <si>
    <t>Reapirs to Lab equipments</t>
  </si>
  <si>
    <t>Registration Fees Seminar/Conference/workshops</t>
  </si>
  <si>
    <t>Repair /Purchase of Electrical Fixtures</t>
  </si>
  <si>
    <t xml:space="preserve"> Principal Contingency Expenses</t>
  </si>
  <si>
    <t>Electricity Bills</t>
  </si>
  <si>
    <t>TA &amp; Honorarium to Experts</t>
  </si>
  <si>
    <t>Casual Hiring of vehicle</t>
  </si>
  <si>
    <t>Refiling of Fire extinguishers</t>
  </si>
  <si>
    <t>Gas Refilling</t>
  </si>
  <si>
    <t>Maintenance &amp; AMC</t>
  </si>
  <si>
    <t>Refreshments (NS)</t>
  </si>
  <si>
    <t>Statutory Taxes</t>
  </si>
  <si>
    <t>Outsourcing of activities (Housekeeping, Security, Garden maintenance &amp; others)</t>
  </si>
  <si>
    <t>Purchase/ Development of Software</t>
  </si>
  <si>
    <t>Subscriptions for E library (for e-database)</t>
  </si>
  <si>
    <t xml:space="preserve">Generator/Fuel for Generator </t>
  </si>
  <si>
    <t>Student Activities</t>
  </si>
  <si>
    <t>Subscription (for e-services)</t>
  </si>
  <si>
    <t>Up-gradation of syllabus on regular basis making it skill oriented</t>
  </si>
  <si>
    <t>Orientation of teachers</t>
  </si>
  <si>
    <t>Redesigning of courses</t>
  </si>
  <si>
    <t>Workshops/ Seminars Others</t>
  </si>
  <si>
    <t>Certificate course/events/workshops</t>
  </si>
  <si>
    <t>Convocation expenses</t>
  </si>
  <si>
    <t>Repairs &amp; Maintainance - Annual Maintenance contract</t>
  </si>
  <si>
    <t>Exp on meetings Gov &amp; other bodies</t>
  </si>
  <si>
    <t xml:space="preserve">Staff Quarter /Hostel expenses </t>
  </si>
  <si>
    <t>Budget on Maintenance of Academic facilities &amp; Physical support facilities excluding salary component</t>
  </si>
  <si>
    <t>Repairs  to  furniture  &amp;  Equipments</t>
  </si>
  <si>
    <t>Remedial Orientation,Refresher Courses,Seminar &amp; Workshop</t>
  </si>
  <si>
    <t>Repairs &amp; Maintanance(Building &amp; others)</t>
  </si>
  <si>
    <t>Repairs &amp; Maintainance (Building, electrical &amp; others)</t>
  </si>
  <si>
    <t>Repairs &amp; Maintanance( Building &amp; others)</t>
  </si>
  <si>
    <t>Repairs &amp; Maintainance(AMC, Elecrtical, building)</t>
  </si>
  <si>
    <t xml:space="preserve">Travelling Conveyance </t>
  </si>
  <si>
    <t xml:space="preserve">Travelling &amp; convyance </t>
  </si>
  <si>
    <t>Repairs &amp; Maintainance(Electrical &amp; others)</t>
  </si>
  <si>
    <t>Repairs &amp; Maintainance -(AMC &amp; others)</t>
  </si>
  <si>
    <t>1. Items Admissible for Govt. Grants:-</t>
  </si>
  <si>
    <t>2. Items not Admissible for Govt. Grants:-</t>
  </si>
  <si>
    <t>3. Grants through various Agencies/Schemes:-</t>
  </si>
  <si>
    <t>3. Grants through various Agencies/Schemes</t>
  </si>
  <si>
    <t>1.Items Admissible for Govt. Grants:-</t>
  </si>
  <si>
    <t xml:space="preserve">a. Contingency(UGC  12th  Plan-Equal opportunity) </t>
  </si>
  <si>
    <t>b. General  Recurring 31 (UGC XII Plan GDA)</t>
  </si>
  <si>
    <t>c. Autonomy:-</t>
  </si>
  <si>
    <t xml:space="preserve">I. Meetings Governing Body Commitees </t>
  </si>
  <si>
    <t>II. Orientation Retraining Teachers</t>
  </si>
  <si>
    <t>III. Workshops &amp; Seminars</t>
  </si>
  <si>
    <t>a. Autonomy:-</t>
  </si>
  <si>
    <t>I. Repairs &amp; Renovation</t>
  </si>
  <si>
    <t>b. General  Recurring 31 (UGC XII Plan GDA )</t>
  </si>
  <si>
    <t>b. Remedial Coaching Recurring Grants (UGC XII Plan)</t>
  </si>
  <si>
    <t>c. General  Recurring 31 (UGC XII Plan GDA)</t>
  </si>
  <si>
    <t xml:space="preserve">I. Extension Activities </t>
  </si>
  <si>
    <t xml:space="preserve">II. Meetings Governing Body Commitees </t>
  </si>
  <si>
    <t xml:space="preserve">III. Orientation/Retaining Teachers </t>
  </si>
  <si>
    <t xml:space="preserve">IV. Redesigning of Courses </t>
  </si>
  <si>
    <t xml:space="preserve">V. Workshops &amp; Seminars </t>
  </si>
  <si>
    <r>
      <rPr>
        <sz val="11"/>
        <color theme="1"/>
        <rFont val="Book Antiqua"/>
        <family val="1"/>
      </rPr>
      <t>c</t>
    </r>
    <r>
      <rPr>
        <b/>
        <sz val="11"/>
        <color theme="1"/>
        <rFont val="Book Antiqua"/>
        <family val="1"/>
      </rPr>
      <t>.</t>
    </r>
    <r>
      <rPr>
        <sz val="11"/>
        <color theme="1"/>
        <rFont val="Book Antiqua"/>
        <family val="1"/>
      </rPr>
      <t xml:space="preserve"> Autonomy:-</t>
    </r>
  </si>
  <si>
    <r>
      <rPr>
        <sz val="11"/>
        <color theme="1"/>
        <rFont val="Book Antiqua"/>
        <family val="1"/>
      </rPr>
      <t>a</t>
    </r>
    <r>
      <rPr>
        <b/>
        <sz val="11"/>
        <color theme="1"/>
        <rFont val="Book Antiqua"/>
        <family val="1"/>
      </rPr>
      <t xml:space="preserve">. </t>
    </r>
    <r>
      <rPr>
        <sz val="11"/>
        <color theme="1"/>
        <rFont val="Book Antiqua"/>
        <family val="1"/>
      </rPr>
      <t>Autonomy:-</t>
    </r>
  </si>
  <si>
    <t>a. Repairs &amp; Renovation  (Autonomy)</t>
  </si>
  <si>
    <t>b. Repairs &amp; Renovation (RUSA)</t>
  </si>
  <si>
    <t>b. Remedial Coaching Recurring Grants(UGC XII Plan)</t>
  </si>
  <si>
    <t>b. RUSA (Repairs &amp; Renovation)</t>
  </si>
  <si>
    <t>c. General  Recurring (UGC XII Plan GDA )</t>
  </si>
  <si>
    <t xml:space="preserve">I.  Extension Activities </t>
  </si>
  <si>
    <t xml:space="preserve">II.  Meetings Governing Body Commitees </t>
  </si>
  <si>
    <t xml:space="preserve">II. Orientation/Retaining Teachers </t>
  </si>
  <si>
    <t xml:space="preserve">III. Redesigning of Courses </t>
  </si>
  <si>
    <t>IV. Up-Gradation of Syllabus Skill Oriented</t>
  </si>
  <si>
    <t>b. DBT:-</t>
  </si>
  <si>
    <t>b. Repairs &amp;  Renovation (RUSA)</t>
  </si>
  <si>
    <r>
      <t>3</t>
    </r>
    <r>
      <rPr>
        <b/>
        <u/>
        <sz val="12"/>
        <color theme="1"/>
        <rFont val="Book Antiqua"/>
        <family val="1"/>
      </rPr>
      <t>. Grants through various Agencies/Schemes:-</t>
    </r>
  </si>
  <si>
    <t>I. Contingency</t>
  </si>
  <si>
    <t>II. Recurring</t>
  </si>
  <si>
    <t>III. Travel Grant</t>
  </si>
  <si>
    <t>a. Renovation &amp; repairs (Autonomy)</t>
  </si>
  <si>
    <t>I. Up-gradation of syllabus on regular basis making it skill oriented</t>
  </si>
  <si>
    <t>II. Orientation of teachers</t>
  </si>
  <si>
    <t>III. Redesigning of courses</t>
  </si>
  <si>
    <t>IV. Workshops/ Seminars Others</t>
  </si>
  <si>
    <t>a. Renovation &amp; Repairs (Autonomy)</t>
  </si>
  <si>
    <r>
      <t xml:space="preserve">d. </t>
    </r>
    <r>
      <rPr>
        <sz val="11"/>
        <color theme="1"/>
        <rFont val="Book Antiqua"/>
        <family val="1"/>
      </rPr>
      <t>Autonomy</t>
    </r>
    <r>
      <rPr>
        <b/>
        <sz val="11"/>
        <color theme="1"/>
        <rFont val="Arial"/>
        <family val="2"/>
      </rPr>
      <t>:-</t>
    </r>
  </si>
  <si>
    <r>
      <t>d. Autonomy</t>
    </r>
    <r>
      <rPr>
        <sz val="11"/>
        <color theme="1"/>
        <rFont val="Arial"/>
        <family val="2"/>
      </rPr>
      <t>:-</t>
    </r>
  </si>
  <si>
    <t xml:space="preserve">Q.4.4.1 Expenditure incurred on Maintenance of Physical facilities &amp; Academic support facilities excluding salary component, as a percentage during the last five years </t>
  </si>
  <si>
    <t>Year :2020-21</t>
  </si>
  <si>
    <t>Repairs to Lab equipments</t>
  </si>
  <si>
    <t>2020-21</t>
  </si>
  <si>
    <t>Maintenance</t>
  </si>
  <si>
    <t>Lib</t>
  </si>
  <si>
    <t>Infra</t>
  </si>
  <si>
    <t>Total Expenditure</t>
  </si>
  <si>
    <t>Sr.no</t>
  </si>
  <si>
    <t>Summary of expenditure under Maintenance, Library &amp; Infrastructure from 2016-17 to 2020-2021</t>
  </si>
  <si>
    <t>Budget on Maintenance of academic facilities (excluding salary for human resources)</t>
  </si>
  <si>
    <t>Expenditure on Maintenance of academic facilities (excluding salary for human resources)</t>
  </si>
  <si>
    <t>Budget on Maintenance of physical  facilities (excluding salary for human resources)</t>
  </si>
  <si>
    <t>Expenditure on Maintenance of physical facilities (excluding salary for human resources)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</si>
</sst>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 * #,##0.00_ ;_ * \-#,##0.00_ ;_ * &quot;-&quot;??_ ;_ @_ "/>
  </numFmts>
  <fonts count="30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sz val="12"/>
      <color theme="1"/>
      <name val="Book Antiqua"/>
      <family val="1"/>
    </font>
    <font>
      <sz val="1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Book Antiqua"/>
      <family val="1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Book Antiqua"/>
      <family val="1"/>
    </font>
    <font>
      <sz val="12"/>
      <color theme="1"/>
      <name val="Arial"/>
      <family val="2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b/>
      <u/>
      <sz val="12"/>
      <color theme="1"/>
      <name val="Times New Roman"/>
      <family val="1"/>
    </font>
    <font>
      <b/>
      <u/>
      <sz val="12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Book Antiqua"/>
      <family val="1"/>
    </font>
    <font>
      <u/>
      <sz val="11"/>
      <name val="Arial"/>
      <family val="2"/>
    </font>
    <font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5"/>
    <xf numFmtId="164" fontId="1" fillId="0" borderId="5" applyFont="0" applyFill="0" applyBorder="0" applyAlignment="0" applyProtection="0"/>
    <xf numFmtId="164" fontId="29" fillId="0" borderId="0" applyFont="0" applyFill="0" applyBorder="0" applyAlignment="0" applyProtection="0"/>
  </cellStyleXfs>
  <cellXfs count="362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0" fillId="0" borderId="0" xfId="0" applyNumberFormat="1" applyFont="1"/>
    <xf numFmtId="0" fontId="6" fillId="2" borderId="5" xfId="0" applyFont="1" applyFill="1" applyBorder="1"/>
    <xf numFmtId="0" fontId="0" fillId="0" borderId="0" xfId="0" applyFont="1"/>
    <xf numFmtId="164" fontId="6" fillId="2" borderId="5" xfId="0" applyNumberFormat="1" applyFont="1" applyFill="1" applyBorder="1"/>
    <xf numFmtId="0" fontId="7" fillId="2" borderId="5" xfId="0" applyFont="1" applyFill="1" applyBorder="1"/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10" fillId="2" borderId="5" xfId="0" applyNumberFormat="1" applyFont="1" applyFill="1" applyBorder="1"/>
    <xf numFmtId="164" fontId="3" fillId="2" borderId="1" xfId="0" applyNumberFormat="1" applyFont="1" applyFill="1" applyBorder="1"/>
    <xf numFmtId="164" fontId="4" fillId="2" borderId="11" xfId="0" applyNumberFormat="1" applyFont="1" applyFill="1" applyBorder="1"/>
    <xf numFmtId="164" fontId="10" fillId="2" borderId="1" xfId="0" applyNumberFormat="1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1" xfId="0" applyFont="1" applyFill="1" applyBorder="1" applyAlignment="1">
      <alignment horizontal="left"/>
    </xf>
    <xf numFmtId="164" fontId="10" fillId="2" borderId="10" xfId="0" applyNumberFormat="1" applyFont="1" applyFill="1" applyBorder="1"/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/>
    <xf numFmtId="49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/>
    </xf>
    <xf numFmtId="49" fontId="3" fillId="2" borderId="11" xfId="0" applyNumberFormat="1" applyFont="1" applyFill="1" applyBorder="1"/>
    <xf numFmtId="164" fontId="3" fillId="2" borderId="1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2" borderId="5" xfId="0" applyFont="1" applyFill="1" applyBorder="1"/>
    <xf numFmtId="43" fontId="4" fillId="2" borderId="1" xfId="0" applyNumberFormat="1" applyFont="1" applyFill="1" applyBorder="1"/>
    <xf numFmtId="43" fontId="4" fillId="2" borderId="1" xfId="0" applyNumberFormat="1" applyFont="1" applyFill="1" applyBorder="1" applyAlignment="1">
      <alignment horizontal="right"/>
    </xf>
    <xf numFmtId="43" fontId="3" fillId="2" borderId="1" xfId="0" applyNumberFormat="1" applyFont="1" applyFill="1" applyBorder="1"/>
    <xf numFmtId="43" fontId="4" fillId="2" borderId="11" xfId="0" applyNumberFormat="1" applyFont="1" applyFill="1" applyBorder="1"/>
    <xf numFmtId="43" fontId="3" fillId="2" borderId="1" xfId="0" applyNumberFormat="1" applyFont="1" applyFill="1" applyBorder="1" applyAlignment="1">
      <alignment vertical="top"/>
    </xf>
    <xf numFmtId="43" fontId="3" fillId="2" borderId="11" xfId="0" applyNumberFormat="1" applyFont="1" applyFill="1" applyBorder="1"/>
    <xf numFmtId="43" fontId="2" fillId="2" borderId="1" xfId="0" applyNumberFormat="1" applyFont="1" applyFill="1" applyBorder="1"/>
    <xf numFmtId="164" fontId="2" fillId="2" borderId="19" xfId="0" applyNumberFormat="1" applyFont="1" applyFill="1" applyBorder="1"/>
    <xf numFmtId="164" fontId="2" fillId="2" borderId="20" xfId="0" applyNumberFormat="1" applyFont="1" applyFill="1" applyBorder="1"/>
    <xf numFmtId="0" fontId="4" fillId="2" borderId="5" xfId="0" applyFont="1" applyFill="1" applyBorder="1"/>
    <xf numFmtId="0" fontId="8" fillId="2" borderId="5" xfId="0" applyFont="1" applyFill="1" applyBorder="1"/>
    <xf numFmtId="0" fontId="13" fillId="2" borderId="1" xfId="0" applyFont="1" applyFill="1" applyBorder="1" applyAlignment="1">
      <alignment horizontal="center"/>
    </xf>
    <xf numFmtId="0" fontId="3" fillId="2" borderId="15" xfId="0" applyFont="1" applyFill="1" applyBorder="1"/>
    <xf numFmtId="164" fontId="3" fillId="2" borderId="13" xfId="0" applyNumberFormat="1" applyFont="1" applyFill="1" applyBorder="1"/>
    <xf numFmtId="164" fontId="3" fillId="2" borderId="11" xfId="0" applyNumberFormat="1" applyFont="1" applyFill="1" applyBorder="1" applyAlignment="1">
      <alignment horizontal="right"/>
    </xf>
    <xf numFmtId="0" fontId="3" fillId="2" borderId="11" xfId="0" applyFont="1" applyFill="1" applyBorder="1"/>
    <xf numFmtId="164" fontId="3" fillId="2" borderId="12" xfId="0" applyNumberFormat="1" applyFont="1" applyFill="1" applyBorder="1"/>
    <xf numFmtId="0" fontId="3" fillId="2" borderId="10" xfId="0" applyFont="1" applyFill="1" applyBorder="1" applyAlignment="1">
      <alignment horizontal="left"/>
    </xf>
    <xf numFmtId="164" fontId="3" fillId="2" borderId="21" xfId="0" applyNumberFormat="1" applyFont="1" applyFill="1" applyBorder="1"/>
    <xf numFmtId="164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/>
    <xf numFmtId="164" fontId="3" fillId="2" borderId="10" xfId="0" applyNumberFormat="1" applyFont="1" applyFill="1" applyBorder="1"/>
    <xf numFmtId="0" fontId="3" fillId="2" borderId="1" xfId="0" applyFont="1" applyFill="1" applyBorder="1" applyAlignment="1">
      <alignment horizontal="left"/>
    </xf>
    <xf numFmtId="164" fontId="3" fillId="2" borderId="13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0" fontId="3" fillId="2" borderId="5" xfId="0" applyFont="1" applyFill="1" applyBorder="1"/>
    <xf numFmtId="164" fontId="3" fillId="2" borderId="5" xfId="0" applyNumberFormat="1" applyFont="1" applyFill="1" applyBorder="1"/>
    <xf numFmtId="49" fontId="3" fillId="2" borderId="1" xfId="0" applyNumberFormat="1" applyFont="1" applyFill="1" applyBorder="1" applyAlignment="1">
      <alignment horizontal="left"/>
    </xf>
    <xf numFmtId="0" fontId="0" fillId="2" borderId="1" xfId="0" applyFont="1" applyFill="1" applyBorder="1"/>
    <xf numFmtId="0" fontId="6" fillId="2" borderId="10" xfId="0" applyFont="1" applyFill="1" applyBorder="1"/>
    <xf numFmtId="164" fontId="6" fillId="2" borderId="1" xfId="0" applyNumberFormat="1" applyFont="1" applyFill="1" applyBorder="1"/>
    <xf numFmtId="0" fontId="6" fillId="2" borderId="11" xfId="0" applyFont="1" applyFill="1" applyBorder="1"/>
    <xf numFmtId="164" fontId="2" fillId="2" borderId="1" xfId="0" applyNumberFormat="1" applyFont="1" applyFill="1" applyBorder="1"/>
    <xf numFmtId="0" fontId="2" fillId="2" borderId="10" xfId="0" applyFont="1" applyFill="1" applyBorder="1" applyAlignment="1">
      <alignment horizontal="center"/>
    </xf>
    <xf numFmtId="164" fontId="2" fillId="2" borderId="10" xfId="0" applyNumberFormat="1" applyFont="1" applyFill="1" applyBorder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/>
    <xf numFmtId="43" fontId="3" fillId="2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vertical="top"/>
    </xf>
    <xf numFmtId="164" fontId="3" fillId="2" borderId="5" xfId="0" applyNumberFormat="1" applyFont="1" applyFill="1" applyBorder="1" applyAlignment="1">
      <alignment vertical="top"/>
    </xf>
    <xf numFmtId="164" fontId="10" fillId="2" borderId="11" xfId="0" applyNumberFormat="1" applyFont="1" applyFill="1" applyBorder="1"/>
    <xf numFmtId="164" fontId="2" fillId="2" borderId="13" xfId="0" applyNumberFormat="1" applyFont="1" applyFill="1" applyBorder="1"/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/>
    </xf>
    <xf numFmtId="164" fontId="6" fillId="2" borderId="10" xfId="0" applyNumberFormat="1" applyFont="1" applyFill="1" applyBorder="1"/>
    <xf numFmtId="0" fontId="6" fillId="2" borderId="21" xfId="0" applyFont="1" applyFill="1" applyBorder="1"/>
    <xf numFmtId="49" fontId="11" fillId="2" borderId="1" xfId="0" applyNumberFormat="1" applyFont="1" applyFill="1" applyBorder="1" applyAlignment="1">
      <alignment vertical="top"/>
    </xf>
    <xf numFmtId="0" fontId="2" fillId="2" borderId="22" xfId="0" applyFont="1" applyFill="1" applyBorder="1" applyAlignment="1">
      <alignment horizontal="center"/>
    </xf>
    <xf numFmtId="164" fontId="2" fillId="2" borderId="16" xfId="0" applyNumberFormat="1" applyFont="1" applyFill="1" applyBorder="1"/>
    <xf numFmtId="0" fontId="6" fillId="2" borderId="22" xfId="0" applyFont="1" applyFill="1" applyBorder="1"/>
    <xf numFmtId="164" fontId="6" fillId="2" borderId="16" xfId="0" applyNumberFormat="1" applyFont="1" applyFill="1" applyBorder="1"/>
    <xf numFmtId="0" fontId="2" fillId="2" borderId="18" xfId="0" applyFont="1" applyFill="1" applyBorder="1" applyAlignment="1">
      <alignment horizontal="center"/>
    </xf>
    <xf numFmtId="164" fontId="10" fillId="2" borderId="13" xfId="0" applyNumberFormat="1" applyFont="1" applyFill="1" applyBorder="1"/>
    <xf numFmtId="0" fontId="2" fillId="2" borderId="5" xfId="0" applyFont="1" applyFill="1" applyBorder="1"/>
    <xf numFmtId="0" fontId="6" fillId="2" borderId="5" xfId="0" applyFont="1" applyFill="1" applyBorder="1" applyAlignment="1"/>
    <xf numFmtId="164" fontId="4" fillId="2" borderId="16" xfId="0" applyNumberFormat="1" applyFont="1" applyFill="1" applyBorder="1"/>
    <xf numFmtId="43" fontId="4" fillId="2" borderId="16" xfId="0" applyNumberFormat="1" applyFont="1" applyFill="1" applyBorder="1"/>
    <xf numFmtId="0" fontId="3" fillId="2" borderId="13" xfId="0" applyFont="1" applyFill="1" applyBorder="1"/>
    <xf numFmtId="164" fontId="4" fillId="2" borderId="10" xfId="0" applyNumberFormat="1" applyFont="1" applyFill="1" applyBorder="1"/>
    <xf numFmtId="43" fontId="4" fillId="2" borderId="10" xfId="0" applyNumberFormat="1" applyFont="1" applyFill="1" applyBorder="1"/>
    <xf numFmtId="43" fontId="4" fillId="2" borderId="13" xfId="0" applyNumberFormat="1" applyFont="1" applyFill="1" applyBorder="1"/>
    <xf numFmtId="43" fontId="3" fillId="2" borderId="13" xfId="0" applyNumberFormat="1" applyFont="1" applyFill="1" applyBorder="1"/>
    <xf numFmtId="43" fontId="3" fillId="2" borderId="2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/>
    <xf numFmtId="43" fontId="11" fillId="2" borderId="1" xfId="0" applyNumberFormat="1" applyFont="1" applyFill="1" applyBorder="1"/>
    <xf numFmtId="43" fontId="3" fillId="2" borderId="10" xfId="0" applyNumberFormat="1" applyFont="1" applyFill="1" applyBorder="1" applyAlignment="1">
      <alignment vertical="top"/>
    </xf>
    <xf numFmtId="0" fontId="14" fillId="2" borderId="1" xfId="0" applyFont="1" applyFill="1" applyBorder="1"/>
    <xf numFmtId="2" fontId="3" fillId="2" borderId="1" xfId="0" applyNumberFormat="1" applyFont="1" applyFill="1" applyBorder="1"/>
    <xf numFmtId="164" fontId="15" fillId="2" borderId="1" xfId="0" applyNumberFormat="1" applyFont="1" applyFill="1" applyBorder="1"/>
    <xf numFmtId="164" fontId="15" fillId="2" borderId="13" xfId="0" applyNumberFormat="1" applyFont="1" applyFill="1" applyBorder="1"/>
    <xf numFmtId="49" fontId="2" fillId="2" borderId="1" xfId="0" applyNumberFormat="1" applyFont="1" applyFill="1" applyBorder="1" applyAlignment="1">
      <alignment horizontal="center" vertical="top"/>
    </xf>
    <xf numFmtId="164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 vertical="top"/>
    </xf>
    <xf numFmtId="49" fontId="3" fillId="2" borderId="5" xfId="0" applyNumberFormat="1" applyFont="1" applyFill="1" applyBorder="1" applyAlignment="1">
      <alignment horizontal="left" vertical="top"/>
    </xf>
    <xf numFmtId="164" fontId="3" fillId="2" borderId="5" xfId="0" applyNumberFormat="1" applyFont="1" applyFill="1" applyBorder="1" applyAlignment="1">
      <alignment horizontal="right" vertical="top"/>
    </xf>
    <xf numFmtId="0" fontId="6" fillId="2" borderId="15" xfId="0" applyFont="1" applyFill="1" applyBorder="1"/>
    <xf numFmtId="49" fontId="2" fillId="2" borderId="1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/>
    <xf numFmtId="43" fontId="0" fillId="2" borderId="1" xfId="0" applyNumberFormat="1" applyFont="1" applyFill="1" applyBorder="1" applyAlignment="1">
      <alignment horizontal="right"/>
    </xf>
    <xf numFmtId="0" fontId="0" fillId="2" borderId="5" xfId="0" applyFont="1" applyFill="1" applyBorder="1" applyAlignment="1"/>
    <xf numFmtId="43" fontId="0" fillId="2" borderId="1" xfId="0" applyNumberFormat="1" applyFont="1" applyFill="1" applyBorder="1"/>
    <xf numFmtId="2" fontId="0" fillId="2" borderId="1" xfId="0" applyNumberFormat="1" applyFont="1" applyFill="1" applyBorder="1"/>
    <xf numFmtId="164" fontId="0" fillId="2" borderId="10" xfId="0" applyNumberFormat="1" applyFont="1" applyFill="1" applyBorder="1"/>
    <xf numFmtId="43" fontId="4" fillId="2" borderId="1" xfId="0" applyNumberFormat="1" applyFont="1" applyFill="1" applyBorder="1" applyAlignment="1">
      <alignment horizontal="center"/>
    </xf>
    <xf numFmtId="164" fontId="7" fillId="2" borderId="5" xfId="0" applyNumberFormat="1" applyFont="1" applyFill="1" applyBorder="1"/>
    <xf numFmtId="49" fontId="2" fillId="2" borderId="5" xfId="0" applyNumberFormat="1" applyFont="1" applyFill="1" applyBorder="1" applyAlignment="1">
      <alignment horizontal="center" vertical="top"/>
    </xf>
    <xf numFmtId="43" fontId="2" fillId="2" borderId="5" xfId="0" applyNumberFormat="1" applyFont="1" applyFill="1" applyBorder="1"/>
    <xf numFmtId="164" fontId="0" fillId="2" borderId="13" xfId="0" applyNumberFormat="1" applyFont="1" applyFill="1" applyBorder="1"/>
    <xf numFmtId="164" fontId="12" fillId="2" borderId="1" xfId="0" applyNumberFormat="1" applyFont="1" applyFill="1" applyBorder="1"/>
    <xf numFmtId="43" fontId="0" fillId="2" borderId="5" xfId="0" applyNumberFormat="1" applyFont="1" applyFill="1" applyBorder="1"/>
    <xf numFmtId="0" fontId="4" fillId="2" borderId="10" xfId="0" applyFont="1" applyFill="1" applyBorder="1"/>
    <xf numFmtId="0" fontId="4" fillId="2" borderId="16" xfId="0" applyFont="1" applyFill="1" applyBorder="1"/>
    <xf numFmtId="164" fontId="4" fillId="2" borderId="15" xfId="0" applyNumberFormat="1" applyFont="1" applyFill="1" applyBorder="1"/>
    <xf numFmtId="43" fontId="4" fillId="2" borderId="1" xfId="0" applyNumberFormat="1" applyFont="1" applyFill="1" applyBorder="1" applyAlignment="1">
      <alignment vertical="top"/>
    </xf>
    <xf numFmtId="0" fontId="16" fillId="2" borderId="1" xfId="0" applyFont="1" applyFill="1" applyBorder="1"/>
    <xf numFmtId="49" fontId="4" fillId="2" borderId="1" xfId="0" applyNumberFormat="1" applyFont="1" applyFill="1" applyBorder="1" applyAlignment="1">
      <alignment vertical="top"/>
    </xf>
    <xf numFmtId="49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/>
    </xf>
    <xf numFmtId="0" fontId="10" fillId="2" borderId="5" xfId="0" applyFont="1" applyFill="1" applyBorder="1"/>
    <xf numFmtId="49" fontId="4" fillId="2" borderId="5" xfId="0" applyNumberFormat="1" applyFont="1" applyFill="1" applyBorder="1" applyAlignment="1">
      <alignment horizontal="left" vertical="top"/>
    </xf>
    <xf numFmtId="0" fontId="9" fillId="2" borderId="25" xfId="0" applyFont="1" applyFill="1" applyBorder="1" applyAlignment="1">
      <alignment horizontal="center" vertical="center" wrapText="1"/>
    </xf>
    <xf numFmtId="0" fontId="4" fillId="2" borderId="23" xfId="0" applyFont="1" applyFill="1" applyBorder="1"/>
    <xf numFmtId="164" fontId="4" fillId="2" borderId="23" xfId="0" applyNumberFormat="1" applyFont="1" applyFill="1" applyBorder="1"/>
    <xf numFmtId="164" fontId="4" fillId="2" borderId="25" xfId="0" applyNumberFormat="1" applyFont="1" applyFill="1" applyBorder="1"/>
    <xf numFmtId="0" fontId="0" fillId="0" borderId="26" xfId="0" applyFont="1" applyBorder="1" applyAlignment="1"/>
    <xf numFmtId="0" fontId="0" fillId="0" borderId="27" xfId="0" applyFont="1" applyBorder="1" applyAlignment="1"/>
    <xf numFmtId="164" fontId="4" fillId="2" borderId="28" xfId="0" applyNumberFormat="1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0" fontId="18" fillId="2" borderId="1" xfId="0" applyFont="1" applyFill="1" applyBorder="1" applyAlignment="1">
      <alignment wrapText="1"/>
    </xf>
    <xf numFmtId="164" fontId="4" fillId="2" borderId="26" xfId="0" applyNumberFormat="1" applyFont="1" applyFill="1" applyBorder="1"/>
    <xf numFmtId="49" fontId="19" fillId="2" borderId="1" xfId="0" applyNumberFormat="1" applyFont="1" applyFill="1" applyBorder="1" applyAlignment="1">
      <alignment wrapText="1"/>
    </xf>
    <xf numFmtId="0" fontId="3" fillId="2" borderId="23" xfId="0" applyFont="1" applyFill="1" applyBorder="1"/>
    <xf numFmtId="164" fontId="3" fillId="2" borderId="23" xfId="0" applyNumberFormat="1" applyFont="1" applyFill="1" applyBorder="1" applyAlignment="1">
      <alignment horizontal="right"/>
    </xf>
    <xf numFmtId="0" fontId="19" fillId="2" borderId="1" xfId="0" applyFont="1" applyFill="1" applyBorder="1"/>
    <xf numFmtId="0" fontId="19" fillId="2" borderId="14" xfId="0" applyFont="1" applyFill="1" applyBorder="1"/>
    <xf numFmtId="0" fontId="19" fillId="2" borderId="16" xfId="0" applyFont="1" applyFill="1" applyBorder="1"/>
    <xf numFmtId="0" fontId="19" fillId="2" borderId="1" xfId="0" applyFont="1" applyFill="1" applyBorder="1" applyAlignment="1">
      <alignment wrapText="1"/>
    </xf>
    <xf numFmtId="0" fontId="3" fillId="2" borderId="25" xfId="0" applyFont="1" applyFill="1" applyBorder="1"/>
    <xf numFmtId="0" fontId="18" fillId="2" borderId="1" xfId="0" applyFont="1" applyFill="1" applyBorder="1" applyAlignment="1"/>
    <xf numFmtId="0" fontId="17" fillId="2" borderId="12" xfId="0" applyFont="1" applyFill="1" applyBorder="1"/>
    <xf numFmtId="0" fontId="0" fillId="2" borderId="26" xfId="0" applyFont="1" applyFill="1" applyBorder="1"/>
    <xf numFmtId="0" fontId="0" fillId="2" borderId="25" xfId="0" applyFont="1" applyFill="1" applyBorder="1"/>
    <xf numFmtId="0" fontId="6" fillId="2" borderId="25" xfId="0" applyFont="1" applyFill="1" applyBorder="1"/>
    <xf numFmtId="0" fontId="3" fillId="2" borderId="26" xfId="0" applyFont="1" applyFill="1" applyBorder="1"/>
    <xf numFmtId="164" fontId="3" fillId="2" borderId="26" xfId="0" applyNumberFormat="1" applyFont="1" applyFill="1" applyBorder="1"/>
    <xf numFmtId="43" fontId="4" fillId="2" borderId="26" xfId="0" applyNumberFormat="1" applyFont="1" applyFill="1" applyBorder="1"/>
    <xf numFmtId="43" fontId="3" fillId="2" borderId="26" xfId="0" applyNumberFormat="1" applyFont="1" applyFill="1" applyBorder="1"/>
    <xf numFmtId="0" fontId="18" fillId="2" borderId="26" xfId="0" applyFont="1" applyFill="1" applyBorder="1" applyAlignment="1">
      <alignment wrapText="1"/>
    </xf>
    <xf numFmtId="0" fontId="6" fillId="2" borderId="26" xfId="0" applyFont="1" applyFill="1" applyBorder="1"/>
    <xf numFmtId="49" fontId="19" fillId="2" borderId="26" xfId="0" applyNumberFormat="1" applyFont="1" applyFill="1" applyBorder="1" applyAlignment="1">
      <alignment horizontal="left" vertical="top"/>
    </xf>
    <xf numFmtId="164" fontId="4" fillId="2" borderId="13" xfId="0" applyNumberFormat="1" applyFont="1" applyFill="1" applyBorder="1"/>
    <xf numFmtId="0" fontId="18" fillId="2" borderId="13" xfId="0" applyFont="1" applyFill="1" applyBorder="1" applyAlignment="1">
      <alignment wrapText="1"/>
    </xf>
    <xf numFmtId="0" fontId="3" fillId="2" borderId="29" xfId="0" applyFont="1" applyFill="1" applyBorder="1"/>
    <xf numFmtId="164" fontId="4" fillId="2" borderId="12" xfId="0" applyNumberFormat="1" applyFont="1" applyFill="1" applyBorder="1"/>
    <xf numFmtId="0" fontId="3" fillId="2" borderId="30" xfId="0" applyFont="1" applyFill="1" applyBorder="1"/>
    <xf numFmtId="164" fontId="4" fillId="2" borderId="30" xfId="0" applyNumberFormat="1" applyFont="1" applyFill="1" applyBorder="1"/>
    <xf numFmtId="49" fontId="19" fillId="2" borderId="1" xfId="0" applyNumberFormat="1" applyFont="1" applyFill="1" applyBorder="1"/>
    <xf numFmtId="0" fontId="19" fillId="2" borderId="13" xfId="0" applyFont="1" applyFill="1" applyBorder="1"/>
    <xf numFmtId="164" fontId="0" fillId="2" borderId="23" xfId="0" applyNumberFormat="1" applyFont="1" applyFill="1" applyBorder="1"/>
    <xf numFmtId="0" fontId="0" fillId="2" borderId="13" xfId="0" applyFont="1" applyFill="1" applyBorder="1"/>
    <xf numFmtId="164" fontId="0" fillId="2" borderId="28" xfId="0" applyNumberFormat="1" applyFont="1" applyFill="1" applyBorder="1"/>
    <xf numFmtId="164" fontId="0" fillId="2" borderId="23" xfId="0" applyNumberFormat="1" applyFont="1" applyFill="1" applyBorder="1" applyAlignment="1">
      <alignment horizontal="right" vertical="top"/>
    </xf>
    <xf numFmtId="164" fontId="0" fillId="2" borderId="27" xfId="0" applyNumberFormat="1" applyFont="1" applyFill="1" applyBorder="1"/>
    <xf numFmtId="43" fontId="2" fillId="2" borderId="1" xfId="0" applyNumberFormat="1" applyFont="1" applyFill="1" applyBorder="1" applyAlignment="1"/>
    <xf numFmtId="49" fontId="18" fillId="2" borderId="1" xfId="0" applyNumberFormat="1" applyFont="1" applyFill="1" applyBorder="1" applyAlignment="1">
      <alignment wrapText="1"/>
    </xf>
    <xf numFmtId="164" fontId="3" fillId="2" borderId="22" xfId="0" applyNumberFormat="1" applyFont="1" applyFill="1" applyBorder="1"/>
    <xf numFmtId="0" fontId="3" fillId="2" borderId="1" xfId="0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vertical="center"/>
    </xf>
    <xf numFmtId="164" fontId="3" fillId="2" borderId="26" xfId="0" applyNumberFormat="1" applyFont="1" applyFill="1" applyBorder="1" applyAlignment="1">
      <alignment vertical="center"/>
    </xf>
    <xf numFmtId="0" fontId="20" fillId="2" borderId="25" xfId="0" applyFont="1" applyFill="1" applyBorder="1" applyAlignment="1">
      <alignment horizontal="left" vertical="center" wrapText="1"/>
    </xf>
    <xf numFmtId="0" fontId="21" fillId="2" borderId="26" xfId="0" applyFont="1" applyFill="1" applyBorder="1"/>
    <xf numFmtId="0" fontId="21" fillId="2" borderId="23" xfId="0" applyFont="1" applyFill="1" applyBorder="1"/>
    <xf numFmtId="0" fontId="22" fillId="2" borderId="1" xfId="0" applyFont="1" applyFill="1" applyBorder="1"/>
    <xf numFmtId="0" fontId="19" fillId="2" borderId="11" xfId="0" applyFont="1" applyFill="1" applyBorder="1"/>
    <xf numFmtId="0" fontId="22" fillId="2" borderId="13" xfId="0" applyFont="1" applyFill="1" applyBorder="1"/>
    <xf numFmtId="0" fontId="21" fillId="2" borderId="12" xfId="0" applyFont="1" applyFill="1" applyBorder="1"/>
    <xf numFmtId="0" fontId="19" fillId="2" borderId="26" xfId="0" applyFont="1" applyFill="1" applyBorder="1"/>
    <xf numFmtId="0" fontId="19" fillId="2" borderId="10" xfId="0" applyFont="1" applyFill="1" applyBorder="1"/>
    <xf numFmtId="0" fontId="25" fillId="2" borderId="1" xfId="0" applyFont="1" applyFill="1" applyBorder="1"/>
    <xf numFmtId="49" fontId="19" fillId="2" borderId="26" xfId="0" applyNumberFormat="1" applyFont="1" applyFill="1" applyBorder="1" applyAlignment="1">
      <alignment horizontal="left"/>
    </xf>
    <xf numFmtId="0" fontId="23" fillId="2" borderId="1" xfId="0" applyFont="1" applyFill="1" applyBorder="1"/>
    <xf numFmtId="164" fontId="19" fillId="2" borderId="1" xfId="0" applyNumberFormat="1" applyFont="1" applyFill="1" applyBorder="1"/>
    <xf numFmtId="49" fontId="19" fillId="2" borderId="24" xfId="0" applyNumberFormat="1" applyFont="1" applyFill="1" applyBorder="1" applyAlignment="1">
      <alignment horizontal="left" vertical="top"/>
    </xf>
    <xf numFmtId="0" fontId="17" fillId="2" borderId="1" xfId="0" applyFont="1" applyFill="1" applyBorder="1" applyAlignment="1">
      <alignment wrapText="1"/>
    </xf>
    <xf numFmtId="164" fontId="18" fillId="2" borderId="1" xfId="0" applyNumberFormat="1" applyFont="1" applyFill="1" applyBorder="1"/>
    <xf numFmtId="0" fontId="18" fillId="2" borderId="25" xfId="0" applyFont="1" applyFill="1" applyBorder="1" applyAlignment="1">
      <alignment wrapText="1"/>
    </xf>
    <xf numFmtId="0" fontId="21" fillId="2" borderId="22" xfId="0" applyFont="1" applyFill="1" applyBorder="1"/>
    <xf numFmtId="0" fontId="19" fillId="2" borderId="23" xfId="0" applyFont="1" applyFill="1" applyBorder="1"/>
    <xf numFmtId="164" fontId="3" fillId="2" borderId="24" xfId="0" applyNumberFormat="1" applyFont="1" applyFill="1" applyBorder="1" applyAlignment="1">
      <alignment horizontal="right"/>
    </xf>
    <xf numFmtId="43" fontId="3" fillId="2" borderId="29" xfId="0" applyNumberFormat="1" applyFont="1" applyFill="1" applyBorder="1"/>
    <xf numFmtId="164" fontId="4" fillId="2" borderId="29" xfId="0" applyNumberFormat="1" applyFont="1" applyFill="1" applyBorder="1"/>
    <xf numFmtId="164" fontId="3" fillId="2" borderId="29" xfId="0" applyNumberFormat="1" applyFont="1" applyFill="1" applyBorder="1"/>
    <xf numFmtId="0" fontId="21" fillId="2" borderId="24" xfId="0" applyFont="1" applyFill="1" applyBorder="1"/>
    <xf numFmtId="43" fontId="4" fillId="2" borderId="12" xfId="0" applyNumberFormat="1" applyFont="1" applyFill="1" applyBorder="1" applyAlignment="1">
      <alignment horizontal="center"/>
    </xf>
    <xf numFmtId="0" fontId="0" fillId="0" borderId="30" xfId="0" applyFont="1" applyBorder="1" applyAlignment="1"/>
    <xf numFmtId="43" fontId="4" fillId="2" borderId="25" xfId="0" applyNumberFormat="1" applyFont="1" applyFill="1" applyBorder="1" applyAlignment="1">
      <alignment horizontal="center"/>
    </xf>
    <xf numFmtId="43" fontId="4" fillId="2" borderId="26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43" fontId="4" fillId="2" borderId="31" xfId="0" applyNumberFormat="1" applyFont="1" applyFill="1" applyBorder="1"/>
    <xf numFmtId="0" fontId="24" fillId="2" borderId="26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wrapText="1"/>
    </xf>
    <xf numFmtId="43" fontId="19" fillId="2" borderId="1" xfId="0" applyNumberFormat="1" applyFont="1" applyFill="1" applyBorder="1" applyAlignment="1">
      <alignment horizontal="right"/>
    </xf>
    <xf numFmtId="43" fontId="19" fillId="2" borderId="1" xfId="0" applyNumberFormat="1" applyFont="1" applyFill="1" applyBorder="1"/>
    <xf numFmtId="2" fontId="19" fillId="2" borderId="1" xfId="0" applyNumberFormat="1" applyFont="1" applyFill="1" applyBorder="1"/>
    <xf numFmtId="0" fontId="19" fillId="2" borderId="1" xfId="0" applyFont="1" applyFill="1" applyBorder="1" applyAlignment="1">
      <alignment horizontal="left"/>
    </xf>
    <xf numFmtId="164" fontId="19" fillId="2" borderId="23" xfId="0" applyNumberFormat="1" applyFont="1" applyFill="1" applyBorder="1"/>
    <xf numFmtId="164" fontId="19" fillId="2" borderId="13" xfId="0" applyNumberFormat="1" applyFont="1" applyFill="1" applyBorder="1"/>
    <xf numFmtId="0" fontId="19" fillId="0" borderId="26" xfId="0" applyFont="1" applyBorder="1" applyAlignment="1"/>
    <xf numFmtId="164" fontId="19" fillId="2" borderId="26" xfId="0" applyNumberFormat="1" applyFont="1" applyFill="1" applyBorder="1"/>
    <xf numFmtId="0" fontId="19" fillId="2" borderId="25" xfId="0" applyFont="1" applyFill="1" applyBorder="1"/>
    <xf numFmtId="164" fontId="19" fillId="2" borderId="25" xfId="0" applyNumberFormat="1" applyFont="1" applyFill="1" applyBorder="1"/>
    <xf numFmtId="164" fontId="19" fillId="2" borderId="10" xfId="0" applyNumberFormat="1" applyFont="1" applyFill="1" applyBorder="1"/>
    <xf numFmtId="43" fontId="18" fillId="2" borderId="1" xfId="0" applyNumberFormat="1" applyFont="1" applyFill="1" applyBorder="1"/>
    <xf numFmtId="43" fontId="19" fillId="2" borderId="13" xfId="0" applyNumberFormat="1" applyFont="1" applyFill="1" applyBorder="1"/>
    <xf numFmtId="164" fontId="19" fillId="2" borderId="26" xfId="0" applyNumberFormat="1" applyFont="1" applyFill="1" applyBorder="1" applyAlignment="1">
      <alignment horizontal="right" vertical="top"/>
    </xf>
    <xf numFmtId="43" fontId="18" fillId="2" borderId="1" xfId="0" applyNumberFormat="1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 vertical="top"/>
    </xf>
    <xf numFmtId="164" fontId="17" fillId="2" borderId="10" xfId="0" applyNumberFormat="1" applyFont="1" applyFill="1" applyBorder="1"/>
    <xf numFmtId="49" fontId="17" fillId="2" borderId="25" xfId="0" applyNumberFormat="1" applyFont="1" applyFill="1" applyBorder="1" applyAlignment="1">
      <alignment horizontal="center" vertical="top"/>
    </xf>
    <xf numFmtId="43" fontId="17" fillId="2" borderId="25" xfId="0" applyNumberFormat="1" applyFont="1" applyFill="1" applyBorder="1"/>
    <xf numFmtId="0" fontId="17" fillId="2" borderId="1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43" fontId="19" fillId="2" borderId="1" xfId="0" applyNumberFormat="1" applyFont="1" applyFill="1" applyBorder="1" applyAlignment="1">
      <alignment vertical="top"/>
    </xf>
    <xf numFmtId="0" fontId="27" fillId="2" borderId="1" xfId="0" applyFont="1" applyFill="1" applyBorder="1"/>
    <xf numFmtId="49" fontId="19" fillId="2" borderId="1" xfId="0" applyNumberFormat="1" applyFont="1" applyFill="1" applyBorder="1" applyAlignment="1">
      <alignment vertical="top"/>
    </xf>
    <xf numFmtId="49" fontId="19" fillId="2" borderId="1" xfId="0" applyNumberFormat="1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left" vertical="top"/>
    </xf>
    <xf numFmtId="49" fontId="19" fillId="2" borderId="1" xfId="0" applyNumberFormat="1" applyFont="1" applyFill="1" applyBorder="1" applyAlignment="1">
      <alignment horizontal="left"/>
    </xf>
    <xf numFmtId="164" fontId="17" fillId="2" borderId="1" xfId="0" applyNumberFormat="1" applyFont="1" applyFill="1" applyBorder="1"/>
    <xf numFmtId="164" fontId="17" fillId="2" borderId="13" xfId="0" applyNumberFormat="1" applyFont="1" applyFill="1" applyBorder="1"/>
    <xf numFmtId="164" fontId="22" fillId="2" borderId="1" xfId="0" applyNumberFormat="1" applyFont="1" applyFill="1" applyBorder="1"/>
    <xf numFmtId="0" fontId="19" fillId="2" borderId="5" xfId="0" applyFont="1" applyFill="1" applyBorder="1"/>
    <xf numFmtId="0" fontId="5" fillId="0" borderId="5" xfId="0" applyFont="1" applyBorder="1"/>
    <xf numFmtId="0" fontId="8" fillId="2" borderId="5" xfId="0" applyFont="1" applyFill="1" applyBorder="1" applyAlignment="1"/>
    <xf numFmtId="0" fontId="22" fillId="2" borderId="26" xfId="0" applyFont="1" applyFill="1" applyBorder="1" applyAlignment="1">
      <alignment horizontal="left" wrapText="1"/>
    </xf>
    <xf numFmtId="164" fontId="17" fillId="2" borderId="26" xfId="0" applyNumberFormat="1" applyFont="1" applyFill="1" applyBorder="1"/>
    <xf numFmtId="0" fontId="22" fillId="2" borderId="26" xfId="0" applyFont="1" applyFill="1" applyBorder="1" applyAlignment="1">
      <alignment horizontal="left"/>
    </xf>
    <xf numFmtId="164" fontId="22" fillId="2" borderId="26" xfId="0" applyNumberFormat="1" applyFont="1" applyFill="1" applyBorder="1"/>
    <xf numFmtId="0" fontId="4" fillId="2" borderId="15" xfId="0" applyFont="1" applyFill="1" applyBorder="1"/>
    <xf numFmtId="43" fontId="4" fillId="3" borderId="33" xfId="2" applyNumberFormat="1" applyFont="1" applyFill="1" applyBorder="1"/>
    <xf numFmtId="43" fontId="4" fillId="3" borderId="34" xfId="2" applyNumberFormat="1" applyFont="1" applyFill="1" applyBorder="1" applyAlignment="1">
      <alignment horizontal="right"/>
    </xf>
    <xf numFmtId="43" fontId="4" fillId="3" borderId="33" xfId="2" applyNumberFormat="1" applyFont="1" applyFill="1" applyBorder="1" applyAlignment="1">
      <alignment horizontal="right"/>
    </xf>
    <xf numFmtId="43" fontId="4" fillId="3" borderId="30" xfId="2" applyNumberFormat="1" applyFont="1" applyFill="1" applyBorder="1"/>
    <xf numFmtId="0" fontId="9" fillId="2" borderId="24" xfId="0" applyFont="1" applyFill="1" applyBorder="1" applyAlignment="1">
      <alignment horizontal="center" vertical="center" wrapText="1"/>
    </xf>
    <xf numFmtId="43" fontId="4" fillId="3" borderId="26" xfId="2" applyNumberFormat="1" applyFont="1" applyFill="1" applyBorder="1" applyAlignment="1">
      <alignment horizontal="right"/>
    </xf>
    <xf numFmtId="0" fontId="4" fillId="2" borderId="28" xfId="0" applyFont="1" applyFill="1" applyBorder="1"/>
    <xf numFmtId="43" fontId="4" fillId="3" borderId="26" xfId="2" applyNumberFormat="1" applyFont="1" applyFill="1" applyBorder="1"/>
    <xf numFmtId="0" fontId="4" fillId="2" borderId="14" xfId="0" applyFont="1" applyFill="1" applyBorder="1"/>
    <xf numFmtId="164" fontId="4" fillId="2" borderId="21" xfId="0" applyNumberFormat="1" applyFont="1" applyFill="1" applyBorder="1"/>
    <xf numFmtId="0" fontId="21" fillId="2" borderId="27" xfId="0" applyFont="1" applyFill="1" applyBorder="1"/>
    <xf numFmtId="0" fontId="18" fillId="2" borderId="28" xfId="0" applyFont="1" applyFill="1" applyBorder="1" applyAlignment="1">
      <alignment wrapText="1"/>
    </xf>
    <xf numFmtId="0" fontId="0" fillId="2" borderId="15" xfId="0" applyFont="1" applyFill="1" applyBorder="1"/>
    <xf numFmtId="43" fontId="4" fillId="3" borderId="26" xfId="2" applyNumberFormat="1" applyFont="1" applyFill="1" applyBorder="1" applyAlignment="1"/>
    <xf numFmtId="0" fontId="4" fillId="3" borderId="26" xfId="1" applyFont="1" applyFill="1" applyBorder="1" applyAlignment="1"/>
    <xf numFmtId="0" fontId="17" fillId="2" borderId="22" xfId="0" applyFont="1" applyFill="1" applyBorder="1"/>
    <xf numFmtId="43" fontId="4" fillId="2" borderId="13" xfId="0" applyNumberFormat="1" applyFont="1" applyFill="1" applyBorder="1" applyAlignment="1">
      <alignment horizontal="center"/>
    </xf>
    <xf numFmtId="4" fontId="28" fillId="0" borderId="26" xfId="0" applyNumberFormat="1" applyFont="1" applyBorder="1" applyAlignment="1"/>
    <xf numFmtId="0" fontId="4" fillId="2" borderId="30" xfId="0" applyFont="1" applyFill="1" applyBorder="1"/>
    <xf numFmtId="0" fontId="4" fillId="2" borderId="33" xfId="0" applyFont="1" applyFill="1" applyBorder="1"/>
    <xf numFmtId="164" fontId="4" fillId="2" borderId="33" xfId="0" applyNumberFormat="1" applyFont="1" applyFill="1" applyBorder="1"/>
    <xf numFmtId="0" fontId="9" fillId="2" borderId="26" xfId="0" applyFont="1" applyFill="1" applyBorder="1" applyAlignment="1">
      <alignment horizontal="center" vertical="top" wrapText="1"/>
    </xf>
    <xf numFmtId="43" fontId="4" fillId="2" borderId="26" xfId="0" applyNumberFormat="1" applyFont="1" applyFill="1" applyBorder="1" applyAlignment="1">
      <alignment horizontal="right"/>
    </xf>
    <xf numFmtId="0" fontId="24" fillId="2" borderId="1" xfId="0" applyFont="1" applyFill="1" applyBorder="1"/>
    <xf numFmtId="164" fontId="0" fillId="0" borderId="0" xfId="0" applyNumberFormat="1" applyFont="1" applyAlignment="1"/>
    <xf numFmtId="43" fontId="4" fillId="3" borderId="34" xfId="2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26" xfId="0" applyNumberFormat="1" applyFont="1" applyFill="1" applyBorder="1" applyAlignment="1"/>
    <xf numFmtId="0" fontId="20" fillId="2" borderId="26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top" wrapText="1"/>
    </xf>
    <xf numFmtId="0" fontId="22" fillId="2" borderId="26" xfId="0" applyFont="1" applyFill="1" applyBorder="1"/>
    <xf numFmtId="0" fontId="4" fillId="2" borderId="26" xfId="0" applyFont="1" applyFill="1" applyBorder="1" applyAlignment="1">
      <alignment wrapText="1"/>
    </xf>
    <xf numFmtId="164" fontId="10" fillId="2" borderId="26" xfId="0" applyNumberFormat="1" applyFont="1" applyFill="1" applyBorder="1"/>
    <xf numFmtId="49" fontId="2" fillId="2" borderId="26" xfId="0" applyNumberFormat="1" applyFont="1" applyFill="1" applyBorder="1" applyAlignment="1">
      <alignment horizontal="center" vertical="top"/>
    </xf>
    <xf numFmtId="164" fontId="2" fillId="2" borderId="26" xfId="0" applyNumberFormat="1" applyFont="1" applyFill="1" applyBorder="1"/>
    <xf numFmtId="43" fontId="2" fillId="2" borderId="26" xfId="0" applyNumberFormat="1" applyFont="1" applyFill="1" applyBorder="1"/>
    <xf numFmtId="43" fontId="4" fillId="2" borderId="26" xfId="0" applyNumberFormat="1" applyFont="1" applyFill="1" applyBorder="1" applyAlignment="1">
      <alignment vertical="top"/>
    </xf>
    <xf numFmtId="49" fontId="4" fillId="2" borderId="26" xfId="0" applyNumberFormat="1" applyFont="1" applyFill="1" applyBorder="1" applyAlignment="1">
      <alignment vertical="top"/>
    </xf>
    <xf numFmtId="49" fontId="4" fillId="2" borderId="26" xfId="0" applyNumberFormat="1" applyFont="1" applyFill="1" applyBorder="1" applyAlignment="1">
      <alignment horizontal="left" vertical="top"/>
    </xf>
    <xf numFmtId="49" fontId="4" fillId="2" borderId="26" xfId="0" applyNumberFormat="1" applyFont="1" applyFill="1" applyBorder="1"/>
    <xf numFmtId="49" fontId="4" fillId="2" borderId="26" xfId="0" applyNumberFormat="1" applyFont="1" applyFill="1" applyBorder="1" applyAlignment="1">
      <alignment horizontal="left"/>
    </xf>
    <xf numFmtId="0" fontId="0" fillId="0" borderId="5" xfId="0" applyFont="1" applyBorder="1" applyAlignment="1"/>
    <xf numFmtId="0" fontId="24" fillId="0" borderId="26" xfId="0" applyFont="1" applyBorder="1" applyAlignment="1"/>
    <xf numFmtId="0" fontId="24" fillId="2" borderId="26" xfId="0" applyFont="1" applyFill="1" applyBorder="1"/>
    <xf numFmtId="0" fontId="24" fillId="2" borderId="25" xfId="0" applyFont="1" applyFill="1" applyBorder="1"/>
    <xf numFmtId="0" fontId="11" fillId="2" borderId="26" xfId="0" applyFont="1" applyFill="1" applyBorder="1" applyAlignment="1">
      <alignment horizontal="left" wrapText="1"/>
    </xf>
    <xf numFmtId="0" fontId="11" fillId="2" borderId="26" xfId="0" applyFont="1" applyFill="1" applyBorder="1" applyAlignment="1">
      <alignment horizontal="left"/>
    </xf>
    <xf numFmtId="164" fontId="12" fillId="2" borderId="26" xfId="0" applyNumberFormat="1" applyFont="1" applyFill="1" applyBorder="1"/>
    <xf numFmtId="164" fontId="0" fillId="2" borderId="5" xfId="0" applyNumberFormat="1" applyFont="1" applyFill="1" applyBorder="1"/>
    <xf numFmtId="0" fontId="12" fillId="0" borderId="26" xfId="0" applyFont="1" applyBorder="1" applyAlignment="1">
      <alignment horizontal="center"/>
    </xf>
    <xf numFmtId="164" fontId="0" fillId="0" borderId="26" xfId="0" applyNumberFormat="1" applyFont="1" applyBorder="1" applyAlignment="1"/>
    <xf numFmtId="164" fontId="0" fillId="0" borderId="26" xfId="0" applyNumberFormat="1" applyFont="1" applyBorder="1"/>
    <xf numFmtId="0" fontId="3" fillId="0" borderId="0" xfId="0" applyFont="1" applyAlignment="1"/>
    <xf numFmtId="0" fontId="2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4" fillId="0" borderId="26" xfId="3" applyFont="1" applyBorder="1" applyAlignment="1"/>
    <xf numFmtId="164" fontId="2" fillId="0" borderId="26" xfId="3" applyFont="1" applyBorder="1" applyAlignment="1"/>
    <xf numFmtId="0" fontId="11" fillId="0" borderId="26" xfId="0" applyFont="1" applyBorder="1" applyAlignment="1">
      <alignment horizontal="center"/>
    </xf>
    <xf numFmtId="0" fontId="2" fillId="0" borderId="5" xfId="0" applyFont="1" applyBorder="1" applyAlignment="1"/>
    <xf numFmtId="0" fontId="0" fillId="0" borderId="26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21" fillId="2" borderId="2" xfId="0" applyFont="1" applyFill="1" applyBorder="1" applyAlignment="1">
      <alignment horizontal="center"/>
    </xf>
    <xf numFmtId="0" fontId="26" fillId="0" borderId="3" xfId="0" applyFont="1" applyBorder="1"/>
    <xf numFmtId="0" fontId="26" fillId="0" borderId="4" xfId="0" applyFont="1" applyBorder="1"/>
    <xf numFmtId="0" fontId="8" fillId="2" borderId="6" xfId="0" applyFont="1" applyFill="1" applyBorder="1" applyAlignment="1">
      <alignment horizontal="center"/>
    </xf>
    <xf numFmtId="0" fontId="5" fillId="0" borderId="7" xfId="0" applyFont="1" applyBorder="1"/>
    <xf numFmtId="0" fontId="5" fillId="0" borderId="9" xfId="0" applyFont="1" applyBorder="1"/>
    <xf numFmtId="0" fontId="8" fillId="2" borderId="1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 vertical="center" wrapText="1"/>
    </xf>
    <xf numFmtId="0" fontId="5" fillId="0" borderId="24" xfId="0" applyFont="1" applyBorder="1"/>
    <xf numFmtId="0" fontId="5" fillId="0" borderId="25" xfId="0" applyFont="1" applyBorder="1"/>
    <xf numFmtId="164" fontId="4" fillId="2" borderId="23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 wrapText="1"/>
    </xf>
    <xf numFmtId="0" fontId="5" fillId="0" borderId="27" xfId="0" applyFont="1" applyBorder="1"/>
    <xf numFmtId="164" fontId="4" fillId="2" borderId="14" xfId="0" applyNumberFormat="1" applyFont="1" applyFill="1" applyBorder="1" applyAlignment="1">
      <alignment horizontal="center" vertical="center"/>
    </xf>
    <xf numFmtId="0" fontId="24" fillId="0" borderId="17" xfId="0" applyFont="1" applyBorder="1"/>
    <xf numFmtId="0" fontId="24" fillId="0" borderId="28" xfId="0" applyFont="1" applyBorder="1"/>
    <xf numFmtId="164" fontId="4" fillId="2" borderId="35" xfId="0" applyNumberFormat="1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/>
    </xf>
    <xf numFmtId="0" fontId="5" fillId="0" borderId="33" xfId="0" applyFont="1" applyBorder="1"/>
    <xf numFmtId="0" fontId="5" fillId="0" borderId="37" xfId="0" applyFont="1" applyBorder="1"/>
    <xf numFmtId="0" fontId="5" fillId="0" borderId="14" xfId="0" applyFont="1" applyBorder="1"/>
    <xf numFmtId="0" fontId="4" fillId="2" borderId="26" xfId="0" applyFont="1" applyFill="1" applyBorder="1" applyAlignment="1">
      <alignment horizontal="left" vertical="center" wrapText="1"/>
    </xf>
    <xf numFmtId="0" fontId="5" fillId="0" borderId="26" xfId="0" applyFont="1" applyBorder="1"/>
    <xf numFmtId="164" fontId="4" fillId="2" borderId="26" xfId="0" applyNumberFormat="1" applyFont="1" applyFill="1" applyBorder="1" applyAlignment="1">
      <alignment horizontal="center" vertical="center"/>
    </xf>
    <xf numFmtId="0" fontId="24" fillId="0" borderId="26" xfId="0" applyFont="1" applyBorder="1"/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workbookViewId="0">
      <selection activeCell="C15" sqref="C15"/>
    </sheetView>
  </sheetViews>
  <sheetFormatPr defaultRowHeight="14.25"/>
  <cols>
    <col min="3" max="3" width="16.625" bestFit="1" customWidth="1"/>
    <col min="4" max="4" width="13.875" bestFit="1" customWidth="1"/>
    <col min="5" max="5" width="15.5" bestFit="1" customWidth="1"/>
    <col min="6" max="6" width="18.375" customWidth="1"/>
  </cols>
  <sheetData>
    <row r="2" spans="1:6" ht="23.25" customHeight="1">
      <c r="A2" s="325" t="s">
        <v>220</v>
      </c>
      <c r="B2" s="325"/>
      <c r="C2" s="325"/>
      <c r="D2" s="325"/>
      <c r="E2" s="325"/>
      <c r="F2" s="325"/>
    </row>
    <row r="3" spans="1:6" ht="16.5">
      <c r="A3" s="319"/>
      <c r="B3" s="319"/>
      <c r="C3" s="319"/>
      <c r="D3" s="319"/>
      <c r="E3" s="319"/>
      <c r="F3" s="319"/>
    </row>
    <row r="4" spans="1:6" ht="30" customHeight="1">
      <c r="A4" s="324" t="s">
        <v>219</v>
      </c>
      <c r="B4" s="324" t="s">
        <v>0</v>
      </c>
      <c r="C4" s="320" t="s">
        <v>215</v>
      </c>
      <c r="D4" s="320" t="s">
        <v>216</v>
      </c>
      <c r="E4" s="320" t="s">
        <v>217</v>
      </c>
      <c r="F4" s="320" t="s">
        <v>218</v>
      </c>
    </row>
    <row r="5" spans="1:6" ht="30" customHeight="1">
      <c r="A5" s="321">
        <v>1</v>
      </c>
      <c r="B5" s="321" t="s">
        <v>214</v>
      </c>
      <c r="C5" s="322">
        <v>10917863.68</v>
      </c>
      <c r="D5" s="322">
        <v>442137</v>
      </c>
      <c r="E5" s="322">
        <v>920704</v>
      </c>
      <c r="F5" s="322">
        <v>12239304.68</v>
      </c>
    </row>
    <row r="6" spans="1:6" ht="30" customHeight="1">
      <c r="A6" s="321">
        <v>2</v>
      </c>
      <c r="B6" s="321" t="s">
        <v>1</v>
      </c>
      <c r="C6" s="322">
        <v>21003364.100000001</v>
      </c>
      <c r="D6" s="322">
        <v>557821</v>
      </c>
      <c r="E6" s="322">
        <v>9170460.2199999988</v>
      </c>
      <c r="F6" s="322">
        <v>30731645.32</v>
      </c>
    </row>
    <row r="7" spans="1:6" ht="30" customHeight="1">
      <c r="A7" s="321">
        <v>3</v>
      </c>
      <c r="B7" s="321" t="s">
        <v>2</v>
      </c>
      <c r="C7" s="322">
        <v>27669000.129999995</v>
      </c>
      <c r="D7" s="322">
        <v>356811.1</v>
      </c>
      <c r="E7" s="322">
        <v>12155279</v>
      </c>
      <c r="F7" s="322">
        <v>40181090.229999997</v>
      </c>
    </row>
    <row r="8" spans="1:6" ht="30" customHeight="1">
      <c r="A8" s="321">
        <v>4</v>
      </c>
      <c r="B8" s="321" t="s">
        <v>3</v>
      </c>
      <c r="C8" s="322">
        <v>23379142.939999998</v>
      </c>
      <c r="D8" s="322">
        <v>344081</v>
      </c>
      <c r="E8" s="322">
        <v>8930058</v>
      </c>
      <c r="F8" s="322">
        <v>32653281.939999998</v>
      </c>
    </row>
    <row r="9" spans="1:6" ht="30" customHeight="1">
      <c r="A9" s="321">
        <v>5</v>
      </c>
      <c r="B9" s="321" t="s">
        <v>4</v>
      </c>
      <c r="C9" s="322">
        <v>18425254.420000002</v>
      </c>
      <c r="D9" s="322">
        <v>340117</v>
      </c>
      <c r="E9" s="322">
        <v>2913689</v>
      </c>
      <c r="F9" s="322">
        <v>21679060.420000002</v>
      </c>
    </row>
    <row r="10" spans="1:6" ht="35.25" customHeight="1">
      <c r="A10" s="323" t="s">
        <v>50</v>
      </c>
      <c r="B10" s="323"/>
      <c r="C10" s="323">
        <f>SUM(C5:C9)</f>
        <v>101394625.27</v>
      </c>
      <c r="D10" s="323">
        <f t="shared" ref="D10:F10" si="0">SUM(D5:D9)</f>
        <v>2040967.1</v>
      </c>
      <c r="E10" s="323">
        <f t="shared" si="0"/>
        <v>34090190.219999999</v>
      </c>
      <c r="F10" s="323">
        <f t="shared" si="0"/>
        <v>137484382.58999997</v>
      </c>
    </row>
  </sheetData>
  <pageMargins left="0.51181102362204722" right="0.11811023622047245" top="0.74803149606299213" bottom="0.74803149606299213" header="0.31496062992125984" footer="0.31496062992125984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3"/>
  <sheetViews>
    <sheetView topLeftCell="A16" workbookViewId="0">
      <selection sqref="A1:XFD1048576"/>
    </sheetView>
  </sheetViews>
  <sheetFormatPr defaultColWidth="12.625" defaultRowHeight="15" customHeight="1"/>
  <cols>
    <col min="1" max="1" width="46.125" customWidth="1"/>
    <col min="2" max="2" width="15.5" customWidth="1"/>
    <col min="3" max="3" width="49.625" customWidth="1"/>
    <col min="4" max="4" width="14.375" customWidth="1"/>
    <col min="5" max="5" width="14.75" customWidth="1"/>
    <col min="6" max="6" width="9" customWidth="1"/>
    <col min="7" max="26" width="8.625" customWidth="1"/>
  </cols>
  <sheetData>
    <row r="1" spans="1:26" ht="14.25" customHeight="1">
      <c r="A1" s="331" t="s">
        <v>5</v>
      </c>
      <c r="B1" s="332"/>
      <c r="C1" s="332"/>
      <c r="D1" s="333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4.25" customHeight="1">
      <c r="A2" s="73"/>
      <c r="B2" s="257"/>
      <c r="C2" s="257"/>
      <c r="D2" s="25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4.25" customHeight="1">
      <c r="A3" s="334" t="s">
        <v>153</v>
      </c>
      <c r="B3" s="335"/>
      <c r="C3" s="335"/>
      <c r="D3" s="3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4.25" customHeight="1">
      <c r="A4" s="11" t="s">
        <v>122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8.75">
      <c r="A5" s="337" t="s">
        <v>6</v>
      </c>
      <c r="B5" s="338"/>
      <c r="C5" s="338"/>
      <c r="D5" s="339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63">
      <c r="A6" s="12" t="s">
        <v>7</v>
      </c>
      <c r="B6" s="12" t="s">
        <v>8</v>
      </c>
      <c r="C6" s="12" t="s">
        <v>7</v>
      </c>
      <c r="D6" s="13" t="s">
        <v>9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5.75">
      <c r="A7" s="191" t="s">
        <v>164</v>
      </c>
      <c r="B7" s="141"/>
      <c r="C7" s="191" t="s">
        <v>164</v>
      </c>
      <c r="D7" s="13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5.75">
      <c r="A8" s="14" t="s">
        <v>67</v>
      </c>
      <c r="B8" s="15">
        <v>280000</v>
      </c>
      <c r="C8" s="14" t="s">
        <v>11</v>
      </c>
      <c r="D8" s="39">
        <v>245244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5.75">
      <c r="A9" s="14" t="s">
        <v>69</v>
      </c>
      <c r="B9" s="15">
        <v>50000</v>
      </c>
      <c r="C9" s="14" t="s">
        <v>13</v>
      </c>
      <c r="D9" s="38">
        <v>441600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5.75">
      <c r="A10" s="24" t="s">
        <v>19</v>
      </c>
      <c r="B10" s="15">
        <v>250000</v>
      </c>
      <c r="C10" s="14" t="s">
        <v>114</v>
      </c>
      <c r="D10" s="15">
        <v>175000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5.75">
      <c r="A11" s="14" t="s">
        <v>23</v>
      </c>
      <c r="B11" s="15">
        <v>15000</v>
      </c>
      <c r="C11" s="14" t="s">
        <v>36</v>
      </c>
      <c r="D11" s="15">
        <v>15000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5.75">
      <c r="A12" s="14" t="s">
        <v>123</v>
      </c>
      <c r="B12" s="15">
        <v>20000</v>
      </c>
      <c r="C12" s="14" t="s">
        <v>18</v>
      </c>
      <c r="D12" s="15">
        <v>2000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5.75">
      <c r="A13" s="23" t="s">
        <v>124</v>
      </c>
      <c r="B13" s="15">
        <v>80000</v>
      </c>
      <c r="C13" s="14" t="s">
        <v>66</v>
      </c>
      <c r="D13" s="15">
        <v>150000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5.75">
      <c r="A14" s="22" t="s">
        <v>125</v>
      </c>
      <c r="B14" s="20">
        <v>20000</v>
      </c>
      <c r="C14" s="14" t="s">
        <v>126</v>
      </c>
      <c r="D14" s="15">
        <v>100000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5.75">
      <c r="A15" s="14" t="s">
        <v>127</v>
      </c>
      <c r="B15" s="15">
        <v>50000</v>
      </c>
      <c r="C15" s="14" t="s">
        <v>128</v>
      </c>
      <c r="D15" s="15">
        <v>50000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5.75">
      <c r="A16" s="14" t="s">
        <v>129</v>
      </c>
      <c r="B16" s="15">
        <v>25000</v>
      </c>
      <c r="C16" s="130" t="s">
        <v>20</v>
      </c>
      <c r="D16" s="96">
        <v>130000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5.75">
      <c r="A17" s="14" t="s">
        <v>10</v>
      </c>
      <c r="B17" s="15">
        <v>500000</v>
      </c>
      <c r="C17" s="14" t="s">
        <v>130</v>
      </c>
      <c r="D17" s="15">
        <v>600000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5.75">
      <c r="A18" s="14" t="s">
        <v>131</v>
      </c>
      <c r="B18" s="15">
        <v>50000</v>
      </c>
      <c r="C18" s="14" t="s">
        <v>29</v>
      </c>
      <c r="D18" s="15">
        <v>40000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5.75">
      <c r="A19" s="14" t="s">
        <v>132</v>
      </c>
      <c r="B19" s="15">
        <v>10000</v>
      </c>
      <c r="C19" s="14" t="s">
        <v>133</v>
      </c>
      <c r="D19" s="15">
        <v>20000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5.75">
      <c r="A20" s="14" t="s">
        <v>134</v>
      </c>
      <c r="B20" s="15">
        <v>50000</v>
      </c>
      <c r="C20" s="14" t="s">
        <v>135</v>
      </c>
      <c r="D20" s="15">
        <v>100000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5.75">
      <c r="A21" s="14" t="s">
        <v>136</v>
      </c>
      <c r="B21" s="15">
        <v>15000</v>
      </c>
      <c r="C21" s="14" t="s">
        <v>137</v>
      </c>
      <c r="D21" s="15">
        <v>10000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5.75">
      <c r="A22" s="14" t="s">
        <v>12</v>
      </c>
      <c r="B22" s="15">
        <v>400000</v>
      </c>
      <c r="C22" s="343" t="s">
        <v>138</v>
      </c>
      <c r="D22" s="346">
        <v>1500000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5.75">
      <c r="A23" s="14" t="s">
        <v>14</v>
      </c>
      <c r="B23" s="15">
        <v>100000</v>
      </c>
      <c r="C23" s="344"/>
      <c r="D23" s="34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5.75">
      <c r="A24" s="14" t="s">
        <v>139</v>
      </c>
      <c r="B24" s="15">
        <v>300000</v>
      </c>
      <c r="C24" s="345"/>
      <c r="D24" s="345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5.75">
      <c r="A25" s="14" t="s">
        <v>140</v>
      </c>
      <c r="B25" s="15">
        <v>300000</v>
      </c>
      <c r="C25" s="14" t="s">
        <v>26</v>
      </c>
      <c r="D25" s="15">
        <v>300000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5.75">
      <c r="A26" s="14" t="s">
        <v>52</v>
      </c>
      <c r="B26" s="15">
        <v>500000</v>
      </c>
      <c r="C26" s="14" t="s">
        <v>141</v>
      </c>
      <c r="D26" s="15">
        <v>300000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6.5">
      <c r="A27" s="193" t="s">
        <v>165</v>
      </c>
      <c r="B27" s="15"/>
      <c r="C27" s="193" t="s">
        <v>165</v>
      </c>
      <c r="D27" s="15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5.75">
      <c r="A28" s="14" t="s">
        <v>28</v>
      </c>
      <c r="B28" s="15">
        <v>50000</v>
      </c>
      <c r="C28" s="14" t="s">
        <v>31</v>
      </c>
      <c r="D28" s="15">
        <v>100000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5.75">
      <c r="A29" s="14" t="s">
        <v>30</v>
      </c>
      <c r="B29" s="15">
        <v>300000</v>
      </c>
      <c r="C29" s="14" t="s">
        <v>32</v>
      </c>
      <c r="D29" s="15">
        <v>4500000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5.75">
      <c r="A30" s="14" t="s">
        <v>37</v>
      </c>
      <c r="B30" s="15">
        <v>15000</v>
      </c>
      <c r="C30" s="14" t="s">
        <v>34</v>
      </c>
      <c r="D30" s="15">
        <v>3000000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5.75">
      <c r="A31" s="14" t="s">
        <v>33</v>
      </c>
      <c r="B31" s="15">
        <v>300000</v>
      </c>
      <c r="C31" s="14" t="s">
        <v>72</v>
      </c>
      <c r="D31" s="15">
        <v>150000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5.75">
      <c r="A32" s="14" t="s">
        <v>35</v>
      </c>
      <c r="B32" s="15">
        <v>50000</v>
      </c>
      <c r="C32" s="14" t="s">
        <v>38</v>
      </c>
      <c r="D32" s="15">
        <v>120000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5.75">
      <c r="A33" s="14" t="s">
        <v>39</v>
      </c>
      <c r="B33" s="15">
        <v>25000</v>
      </c>
      <c r="C33" s="14" t="s">
        <v>46</v>
      </c>
      <c r="D33" s="15">
        <v>500000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5.75">
      <c r="A34" s="14" t="s">
        <v>117</v>
      </c>
      <c r="B34" s="15">
        <v>50000</v>
      </c>
      <c r="C34" s="14" t="s">
        <v>40</v>
      </c>
      <c r="D34" s="15">
        <v>900000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5.75">
      <c r="A35" s="131" t="s">
        <v>73</v>
      </c>
      <c r="B35" s="15">
        <v>5000</v>
      </c>
      <c r="C35" s="142" t="s">
        <v>41</v>
      </c>
      <c r="D35" s="143">
        <v>1500000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5.75">
      <c r="A36" s="14" t="s">
        <v>76</v>
      </c>
      <c r="B36" s="172">
        <v>100000</v>
      </c>
      <c r="C36" s="145"/>
      <c r="D36" s="1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6.5">
      <c r="A37" s="14" t="s">
        <v>45</v>
      </c>
      <c r="B37" s="15">
        <v>50000</v>
      </c>
      <c r="C37" s="208" t="s">
        <v>166</v>
      </c>
      <c r="D37" s="14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5.75">
      <c r="A38" s="14" t="s">
        <v>47</v>
      </c>
      <c r="B38" s="15">
        <v>50000</v>
      </c>
      <c r="C38" s="150" t="s">
        <v>203</v>
      </c>
      <c r="D38" s="15">
        <v>400000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5.75">
      <c r="A39" s="14" t="s">
        <v>142</v>
      </c>
      <c r="B39" s="15">
        <v>200000</v>
      </c>
      <c r="C39" s="66"/>
      <c r="D39" s="6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5.75">
      <c r="A40" s="14" t="s">
        <v>143</v>
      </c>
      <c r="B40" s="15">
        <v>30000</v>
      </c>
      <c r="C40" s="66"/>
      <c r="D40" s="6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5.75">
      <c r="A41" s="14" t="s">
        <v>56</v>
      </c>
      <c r="B41" s="15">
        <v>100000</v>
      </c>
      <c r="C41" s="66"/>
      <c r="D41" s="6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6.5">
      <c r="A42" s="197" t="s">
        <v>166</v>
      </c>
      <c r="B42" s="15"/>
      <c r="C42" s="66"/>
      <c r="D42" s="6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6.5">
      <c r="A43" s="196" t="s">
        <v>175</v>
      </c>
      <c r="B43" s="16"/>
      <c r="C43" s="66"/>
      <c r="D43" s="6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31.5">
      <c r="A44" s="150" t="s">
        <v>204</v>
      </c>
      <c r="B44" s="38">
        <v>400000</v>
      </c>
      <c r="C44" s="66"/>
      <c r="D44" s="6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5.75">
      <c r="A45" s="150" t="s">
        <v>205</v>
      </c>
      <c r="B45" s="123">
        <v>100000</v>
      </c>
      <c r="C45" s="14"/>
      <c r="D45" s="21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5.75">
      <c r="A46" s="150" t="s">
        <v>206</v>
      </c>
      <c r="B46" s="123">
        <v>100000</v>
      </c>
      <c r="C46" s="66"/>
      <c r="D46" s="6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5.75">
      <c r="A47" s="150" t="s">
        <v>207</v>
      </c>
      <c r="B47" s="123">
        <v>300000</v>
      </c>
      <c r="C47" s="66"/>
      <c r="D47" s="6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6.5">
      <c r="A48" s="205" t="s">
        <v>197</v>
      </c>
      <c r="B48" s="123"/>
      <c r="C48" s="66"/>
      <c r="D48" s="6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5.75">
      <c r="A49" s="206" t="s">
        <v>200</v>
      </c>
      <c r="B49" s="123">
        <f>37379+62621</f>
        <v>100000</v>
      </c>
      <c r="C49" s="66"/>
      <c r="D49" s="6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5.75">
      <c r="A50" s="206" t="s">
        <v>201</v>
      </c>
      <c r="B50" s="123">
        <f>706866+1093134-50000</f>
        <v>1750000</v>
      </c>
      <c r="C50" s="66"/>
      <c r="D50" s="6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5.75">
      <c r="A51" s="206" t="s">
        <v>202</v>
      </c>
      <c r="B51" s="123">
        <v>200000</v>
      </c>
      <c r="C51" s="66"/>
      <c r="D51" s="6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6.5">
      <c r="A52" s="109" t="s">
        <v>50</v>
      </c>
      <c r="B52" s="72">
        <f>SUM(B8:B51)</f>
        <v>7290000</v>
      </c>
      <c r="C52" s="109" t="s">
        <v>50</v>
      </c>
      <c r="D52" s="44">
        <f>SUM(D8:D49)</f>
        <v>15348844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4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4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4.25" customHeight="1">
      <c r="A55" s="37"/>
      <c r="B55" s="37"/>
      <c r="C55" s="129"/>
      <c r="D55" s="129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21" customHeight="1">
      <c r="A56" s="337" t="s">
        <v>51</v>
      </c>
      <c r="B56" s="338"/>
      <c r="C56" s="338"/>
      <c r="D56" s="339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65.25" customHeight="1">
      <c r="A57" s="12" t="s">
        <v>7</v>
      </c>
      <c r="B57" s="12" t="s">
        <v>8</v>
      </c>
      <c r="C57" s="12" t="s">
        <v>7</v>
      </c>
      <c r="D57" s="13" t="s">
        <v>9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5.75">
      <c r="A58" s="133" t="s">
        <v>19</v>
      </c>
      <c r="B58" s="15">
        <v>100000</v>
      </c>
      <c r="C58" s="135" t="s">
        <v>32</v>
      </c>
      <c r="D58" s="15">
        <v>100000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5.75">
      <c r="A59" s="133" t="s">
        <v>103</v>
      </c>
      <c r="B59" s="15">
        <v>60000</v>
      </c>
      <c r="C59" s="135" t="s">
        <v>81</v>
      </c>
      <c r="D59" s="15">
        <v>180000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5.75">
      <c r="A60" s="135" t="s">
        <v>104</v>
      </c>
      <c r="B60" s="15">
        <v>400000</v>
      </c>
      <c r="C60" s="135" t="s">
        <v>77</v>
      </c>
      <c r="D60" s="15">
        <v>150000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5.75">
      <c r="A61" s="136" t="s">
        <v>148</v>
      </c>
      <c r="B61" s="15">
        <v>150000</v>
      </c>
      <c r="C61" s="137" t="s">
        <v>82</v>
      </c>
      <c r="D61" s="15">
        <v>250000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5.75">
      <c r="A62" s="14" t="s">
        <v>149</v>
      </c>
      <c r="B62" s="15">
        <v>2000</v>
      </c>
      <c r="C62" s="186" t="s">
        <v>163</v>
      </c>
      <c r="D62" s="15">
        <f>250000+700000</f>
        <v>950000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5.75">
      <c r="A63" s="136" t="s">
        <v>151</v>
      </c>
      <c r="B63" s="15">
        <v>100000</v>
      </c>
      <c r="C63" s="136" t="s">
        <v>152</v>
      </c>
      <c r="D63" s="15">
        <v>850000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5.75">
      <c r="A64" s="137" t="s">
        <v>83</v>
      </c>
      <c r="B64" s="15">
        <v>500000</v>
      </c>
      <c r="C64" s="136" t="s">
        <v>89</v>
      </c>
      <c r="D64" s="15">
        <v>250000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5.75">
      <c r="A65" s="24" t="s">
        <v>73</v>
      </c>
      <c r="B65" s="15">
        <v>10000</v>
      </c>
      <c r="C65" s="14" t="s">
        <v>29</v>
      </c>
      <c r="D65" s="15">
        <v>30000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5.75">
      <c r="A66" s="138" t="s">
        <v>42</v>
      </c>
      <c r="B66" s="15">
        <v>200000</v>
      </c>
      <c r="C66" s="66"/>
      <c r="D66" s="66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6.5">
      <c r="A67" s="14" t="s">
        <v>44</v>
      </c>
      <c r="B67" s="15">
        <v>700000</v>
      </c>
      <c r="C67" s="66"/>
      <c r="D67" s="16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6.5">
      <c r="A68" s="136" t="s">
        <v>45</v>
      </c>
      <c r="B68" s="15">
        <v>50000</v>
      </c>
      <c r="C68" s="66"/>
      <c r="D68" s="16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6.5">
      <c r="A69" s="14" t="s">
        <v>53</v>
      </c>
      <c r="B69" s="15">
        <v>50000</v>
      </c>
      <c r="C69" s="66"/>
      <c r="D69" s="16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6.5">
      <c r="A70" s="136" t="s">
        <v>92</v>
      </c>
      <c r="B70" s="15">
        <v>50000</v>
      </c>
      <c r="C70" s="66"/>
      <c r="D70" s="16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6.5">
      <c r="A71" s="136" t="s">
        <v>121</v>
      </c>
      <c r="B71" s="15">
        <v>40000</v>
      </c>
      <c r="C71" s="66"/>
      <c r="D71" s="16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6.5">
      <c r="A72" s="109" t="s">
        <v>50</v>
      </c>
      <c r="B72" s="72">
        <f>SUM(B58:B71)</f>
        <v>2412000</v>
      </c>
      <c r="C72" s="109" t="s">
        <v>50</v>
      </c>
      <c r="D72" s="72">
        <f>SUM(D58:D65)</f>
        <v>2760000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4.25" customHeight="1">
      <c r="A73" s="125"/>
      <c r="B73" s="124"/>
      <c r="C73" s="125"/>
      <c r="D73" s="124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4.25" customHeight="1">
      <c r="A74" s="139"/>
      <c r="B74" s="139"/>
      <c r="C74" s="37"/>
      <c r="D74" s="129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4.25" customHeight="1">
      <c r="A75" s="139"/>
      <c r="B75" s="139"/>
      <c r="C75" s="37"/>
      <c r="D75" s="129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4.25" customHeight="1">
      <c r="A76" s="37"/>
      <c r="B76" s="37"/>
      <c r="C76" s="37"/>
      <c r="D76" s="129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4.2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4.2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4.2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4.2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4.2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4.2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4.25" customHeight="1">
      <c r="A83" s="37"/>
      <c r="B83" s="37"/>
      <c r="C83" s="37"/>
      <c r="D83" s="37"/>
      <c r="E83" s="129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4.25" customHeight="1">
      <c r="A84" s="37"/>
      <c r="B84" s="37"/>
      <c r="C84" s="37"/>
      <c r="D84" s="37"/>
      <c r="E84" s="12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4.2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4.2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4.2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4.2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4.2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4.2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4.2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4.2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4.2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4.2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4.2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4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4.2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4.2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4.2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4.2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4.2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4.2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4.2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4.2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4.2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4.2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4.2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4.2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4.2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4.25" customHeight="1">
      <c r="A110" s="140"/>
      <c r="B110" s="139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4.25" customHeight="1">
      <c r="A111" s="140"/>
      <c r="B111" s="139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4.2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4.2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4.2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4.2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4.2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4.2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4.2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4.2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4.2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4.2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4.2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4.2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4.2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4.25" customHeight="1">
      <c r="A125" s="112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4.2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4.2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4.2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4.2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4.2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4.2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4.2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4.2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4.2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4.2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4.2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4.2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4.2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4.2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4.2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4.2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4.2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4.2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4.2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4.2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4.2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4.2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4.2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4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4.2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4.2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4.2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4.2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4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4.2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4.2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4.2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4.2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4.2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4.2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4.2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4.2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4.2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4.2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4.2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4.2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4.2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4.2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4.2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4.2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4.2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4.2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4.2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4.2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4.2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4.2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4.2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4.2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4.2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4.2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4.2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4.2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4.2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4.2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4.2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4.2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4.2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4.2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4.2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4.2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4.2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4.2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4.2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4.2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4.2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4.2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4.2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4.2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4.2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4.2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4.2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4.2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4.2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4.2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4.2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4.2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4.2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4.2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4.2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4.2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4.2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4.2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4.2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4.2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4.2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4.2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4.2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4.2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4.2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4.2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4.2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4.2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4.2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4.2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4.2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4.2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4.2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4.2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4.2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4.2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4.2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4.2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4.2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4.2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4.2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4.2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4.2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4.2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4.2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4.2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4.2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4.2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4.2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4.2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4.2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4.2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4.2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4.2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4.2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4.2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4.2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4.2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4.2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4.2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4.2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4.2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4.2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4.2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4.2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4.2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4.2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4.2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4.2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4.2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4.2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4.2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4.2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4.2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4.2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4.2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4.2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4.2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4.2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4.2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4.2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4.2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4.2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4.2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4.2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4.2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4.2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4.2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4.2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4.2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4.2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4.2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4.2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4.2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4.2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4.2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4.2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4.2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4.2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4.2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4.2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4.2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4.2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4.2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4.2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4.2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4.2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4.2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4.2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4.2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4.2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4.2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4.2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4.2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4.2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4.2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4.2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4.2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4.2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4.2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4.2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4.2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4.2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4.2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4.2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4.2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4.2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4.2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4.2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4.2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4.2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4.2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4.2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4.2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4.2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4.2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4.2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4.2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4.2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4.2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4.2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4.2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4.2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4.2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4.2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4.2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4.2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4.2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4.2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4.2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4.2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4.2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4.2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4.2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4.2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4.2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4.2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4.2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4.2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4.2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4.2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4.2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4.2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4.2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4.2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4.2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4.2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4.2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4.2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4.2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4.2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4.2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4.2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4.2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4.2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4.2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4.2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4.2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4.2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4.2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4.2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4.2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4.2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4.2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4.2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4.2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4.2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4.2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4.2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4.2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4.2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4.2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4.2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4.2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4.2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4.2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4.2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4.2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4.2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4.2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4.2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4.2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4.2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4.2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4.2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4.2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4.2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4.2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4.2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4.2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4.2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4.2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4.2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4.2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4.2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4.2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4.2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4.2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4.2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4.2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4.2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4.2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4.2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4.2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4.2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4.2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4.2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4.2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4.2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4.2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4.2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4.2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4.2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4.2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4.2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4.2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4.2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4.2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4.2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4.2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4.2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4.2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4.2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4.2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4.2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4.2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4.2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4.2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4.2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4.2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4.2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4.2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4.2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4.2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4.2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4.2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4.2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4.2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4.2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4.2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4.2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4.2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4.2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4.2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4.2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4.2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4.2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4.2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4.2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4.2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4.2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4.2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4.2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4.2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4.2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4.2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4.2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4.2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4.2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4.2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4.2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4.2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4.2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4.2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4.2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4.2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4.2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4.2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4.2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4.2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4.2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4.2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4.2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4.2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4.2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4.2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4.2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4.2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4.2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4.2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4.2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4.2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4.2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4.2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4.2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4.2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4.2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4.2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4.2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4.2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4.2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4.2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4.2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4.2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4.2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4.2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4.2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4.2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4.2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4.2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4.2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4.2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4.2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4.2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4.2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4.2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4.2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4.2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4.2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4.2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4.2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4.2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4.2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4.2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4.2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4.2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4.2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4.2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4.2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4.2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4.2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4.2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4.2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4.2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4.2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4.2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4.2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4.2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4.2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4.2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4.2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4.2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4.2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4.2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4.2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4.2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4.2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4.2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4.2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4.2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4.2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4.2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4.2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4.2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4.2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4.2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4.2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4.2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4.2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4.2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4.2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4.2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4.2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4.2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4.2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4.2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4.2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4.2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4.2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4.2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4.2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4.2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4.2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4.2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4.2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4.2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4.2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4.2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4.2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4.2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4.2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4.2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4.2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4.2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4.2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4.2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4.2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4.2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4.2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4.2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4.2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4.2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4.2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4.2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4.2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4.2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4.2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4.2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4.2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4.2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4.2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4.2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4.2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4.2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4.2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4.2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4.2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4.2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4.2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4.2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4.2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4.2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4.2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4.2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4.2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4.2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4.2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4.2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4.2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4.2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4.2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4.2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4.2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4.2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4.2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4.2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4.2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4.2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4.2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4.2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4.2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4.2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4.2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4.2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4.2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4.2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4.2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4.2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4.2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4.2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4.2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4.2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4.2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4.2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4.2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4.2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4.2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4.2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4.2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4.2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4.2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4.2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4.2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4.2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4.2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4.2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4.2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4.2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4.2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4.2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4.2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4.2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4.2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4.2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4.2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4.2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4.2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4.2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4.2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4.2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4.2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4.2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4.2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4.2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4.2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4.2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4.2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4.2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4.2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4.2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4.2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4.2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4.2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4.2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4.2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4.2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4.2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4.2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4.2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4.2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4.2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4.2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4.2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4.2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4.2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4.2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4.2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4.2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4.2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4.2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4.2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4.2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4.2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4.2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4.2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4.2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4.2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4.2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4.2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4.2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4.2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4.2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4.2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4.2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4.2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4.2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4.2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4.2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4.2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4.2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4.2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4.2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4.2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4.2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4.2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4.2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4.2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4.2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4.2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4.2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4.2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4.2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4.2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4.2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4.2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4.2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4.2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4.2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4.2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4.2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4.2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4.2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4.2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4.2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4.2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4.2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4.2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4.2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4.2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4.2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4.2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4.2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4.2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4.2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4.2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4.2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4.2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4.2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4.2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4.2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4.2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4.2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4.2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4.2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4.2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4.2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4.2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4.2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4.2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4.2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4.2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4.2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4.2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4.2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4.2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4.2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4.2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4.2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4.2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4.2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4.2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4.2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4.2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4.2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4.2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4.2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4.2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4.2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4.2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4.2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4.2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4.2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4.2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4.2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4.2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4.2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4.2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4.2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4.2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4.2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4.2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4.2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4.2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4.2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4.2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4.2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4.2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4.2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4.2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4.2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4.2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4.2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4.2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4.2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4.2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4.2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4.2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4.2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4.2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4.2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4.2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4.2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4.2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4.2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4.2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4.2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4.2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4.2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4.2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4.2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4.2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4.2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4.2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4.2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4.2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4.2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4.2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4.2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4.2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4.2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4.2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4.2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4.2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4.2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4.2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4.2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4.2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4.2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4.2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4.2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4.2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4.2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4.2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4.2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4.2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4.2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4.2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4.2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4.2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4.2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4.2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4.2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4.2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4.2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4.2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4.2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4.2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4.2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4.2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4.2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4.2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4.2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4.2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4.2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4.2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4.2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4.2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4.2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4.2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4.2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4.2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4.2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4.2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4.2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4.2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4.2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4.2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4.2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4.2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4.2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4.2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4.2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4.2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4.2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4.2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4.2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4.2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4.2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4.2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4.2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4.2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4.2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4.2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4.2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4.2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4.2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4.2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4.2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4.2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4.2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4.2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4.2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4.2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4.2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4.2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4.2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4.2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4.2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4.2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4.2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4.2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4.2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4.2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4.2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4.2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4.2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4.2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4.2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4.2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4.2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4.2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4.2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4.2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4.2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4.2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4.2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4.2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4.2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4.2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4.2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4.2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4.2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4.2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4.2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4.2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4.2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4.2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4.2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4.2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4.2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4.2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4.2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4.2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4.2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4.2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4.2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4.2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4.2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4.2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4.2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4.2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4.2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4.2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4.2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4.2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4.2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4.2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4.2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4.2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4.2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4.2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4.2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4.2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4.2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4.2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4.2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4.2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4.2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4.2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4.2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4.2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4.2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4.2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4.2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4.2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4.2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4.2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4.2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4.2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4.2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4.2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4.2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4.2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4.2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4.2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4.2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  <row r="1001" spans="1:26" ht="14.25" customHeight="1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</row>
    <row r="1002" spans="1:26" ht="14.25" customHeight="1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</row>
    <row r="1003" spans="1:26" ht="14.25" customHeight="1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</row>
  </sheetData>
  <mergeCells count="6">
    <mergeCell ref="A56:D56"/>
    <mergeCell ref="A1:D1"/>
    <mergeCell ref="A3:D3"/>
    <mergeCell ref="A5:D5"/>
    <mergeCell ref="C22:C24"/>
    <mergeCell ref="D22:D24"/>
  </mergeCells>
  <pageMargins left="0.70866141732283472" right="0.70866141732283472" top="0.74803149606299213" bottom="0.74803149606299213" header="0" footer="0"/>
  <pageSetup scale="56" orientation="portrait" r:id="rId1"/>
  <rowBreaks count="1" manualBreakCount="1">
    <brk id="72" max="16383" man="1"/>
  </rowBreaks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996"/>
  <sheetViews>
    <sheetView tabSelected="1" view="pageBreakPreview" topLeftCell="A35" zoomScale="60" workbookViewId="0">
      <selection sqref="A1:F67"/>
    </sheetView>
  </sheetViews>
  <sheetFormatPr defaultColWidth="12.625" defaultRowHeight="15" customHeight="1"/>
  <cols>
    <col min="1" max="1" width="46.125" customWidth="1"/>
    <col min="2" max="2" width="18.625" bestFit="1" customWidth="1"/>
    <col min="3" max="3" width="20.125" customWidth="1"/>
    <col min="4" max="4" width="49.75" customWidth="1"/>
    <col min="5" max="5" width="22.125" customWidth="1"/>
    <col min="6" max="6" width="20.875" customWidth="1"/>
    <col min="7" max="7" width="14.75" customWidth="1"/>
    <col min="8" max="26" width="8.625" customWidth="1"/>
  </cols>
  <sheetData>
    <row r="1" spans="1:26" ht="14.25" customHeight="1">
      <c r="A1" s="331" t="s">
        <v>5</v>
      </c>
      <c r="B1" s="332"/>
      <c r="C1" s="332"/>
      <c r="D1" s="332"/>
      <c r="E1" s="332"/>
      <c r="F1" s="333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4.25" customHeight="1">
      <c r="A2" s="73"/>
      <c r="B2" s="257"/>
      <c r="C2" s="257"/>
      <c r="D2" s="257"/>
      <c r="E2" s="257"/>
      <c r="F2" s="25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4.25" customHeight="1">
      <c r="A3" s="334" t="s">
        <v>62</v>
      </c>
      <c r="B3" s="334"/>
      <c r="C3" s="334"/>
      <c r="D3" s="334"/>
      <c r="E3" s="334"/>
      <c r="F3" s="33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4.25" customHeight="1">
      <c r="A4" s="11" t="s">
        <v>212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8.75">
      <c r="A5" s="337" t="s">
        <v>6</v>
      </c>
      <c r="B5" s="338"/>
      <c r="C5" s="338"/>
      <c r="D5" s="338"/>
      <c r="E5" s="338"/>
      <c r="F5" s="339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78.75">
      <c r="A6" s="12" t="s">
        <v>7</v>
      </c>
      <c r="B6" s="12" t="s">
        <v>8</v>
      </c>
      <c r="C6" s="12" t="s">
        <v>54</v>
      </c>
      <c r="D6" s="49" t="s">
        <v>7</v>
      </c>
      <c r="E6" s="13" t="s">
        <v>9</v>
      </c>
      <c r="F6" s="13" t="s">
        <v>55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5.75">
      <c r="A7" s="191" t="s">
        <v>164</v>
      </c>
      <c r="B7" s="141"/>
      <c r="C7" s="268"/>
      <c r="D7" s="191" t="s">
        <v>164</v>
      </c>
      <c r="E7" s="13"/>
      <c r="F7" s="13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5.75">
      <c r="A8" s="14" t="s">
        <v>67</v>
      </c>
      <c r="B8" s="172">
        <v>150000</v>
      </c>
      <c r="C8" s="269">
        <v>114072</v>
      </c>
      <c r="D8" s="263" t="s">
        <v>11</v>
      </c>
      <c r="E8" s="39">
        <v>245244</v>
      </c>
      <c r="F8" s="39">
        <v>245244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5.75">
      <c r="A9" s="14" t="s">
        <v>69</v>
      </c>
      <c r="B9" s="172">
        <v>70000</v>
      </c>
      <c r="C9" s="269">
        <v>67260</v>
      </c>
      <c r="D9" s="263" t="s">
        <v>13</v>
      </c>
      <c r="E9" s="38">
        <v>441600</v>
      </c>
      <c r="F9" s="38">
        <v>441600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5.75">
      <c r="A10" s="24" t="s">
        <v>19</v>
      </c>
      <c r="B10" s="172">
        <v>250000</v>
      </c>
      <c r="C10" s="269">
        <v>207278</v>
      </c>
      <c r="D10" s="263" t="s">
        <v>114</v>
      </c>
      <c r="E10" s="15">
        <v>175000</v>
      </c>
      <c r="F10" s="266">
        <v>42260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5.75">
      <c r="A11" s="14" t="s">
        <v>23</v>
      </c>
      <c r="B11" s="172">
        <v>5000</v>
      </c>
      <c r="C11" s="269">
        <v>660</v>
      </c>
      <c r="D11" s="263" t="s">
        <v>36</v>
      </c>
      <c r="E11" s="143">
        <v>10000</v>
      </c>
      <c r="F11" s="143">
        <v>4153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5.75">
      <c r="A12" s="23" t="s">
        <v>124</v>
      </c>
      <c r="B12" s="15">
        <v>50000</v>
      </c>
      <c r="C12" s="265">
        <v>34275</v>
      </c>
      <c r="D12" s="23" t="s">
        <v>18</v>
      </c>
      <c r="E12" s="151">
        <v>2000</v>
      </c>
      <c r="F12" s="269">
        <v>1556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5.75">
      <c r="A13" s="14" t="s">
        <v>127</v>
      </c>
      <c r="B13" s="172">
        <v>10000</v>
      </c>
      <c r="C13" s="269">
        <v>2500</v>
      </c>
      <c r="D13" s="23" t="s">
        <v>66</v>
      </c>
      <c r="E13" s="151">
        <v>50000</v>
      </c>
      <c r="F13" s="269">
        <v>30110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5.75">
      <c r="A14" s="14" t="s">
        <v>129</v>
      </c>
      <c r="B14" s="172">
        <v>25000</v>
      </c>
      <c r="C14" s="269">
        <v>24654</v>
      </c>
      <c r="D14" s="14" t="s">
        <v>213</v>
      </c>
      <c r="E14" s="273">
        <v>100000</v>
      </c>
      <c r="F14" s="269">
        <v>1620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5.75">
      <c r="A15" s="14" t="s">
        <v>10</v>
      </c>
      <c r="B15" s="172">
        <v>300000</v>
      </c>
      <c r="C15" s="269">
        <v>297130</v>
      </c>
      <c r="D15" s="263" t="s">
        <v>128</v>
      </c>
      <c r="E15" s="172">
        <v>50000</v>
      </c>
      <c r="F15" s="269">
        <v>32903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5.75">
      <c r="A16" s="14" t="s">
        <v>131</v>
      </c>
      <c r="B16" s="172">
        <v>80000</v>
      </c>
      <c r="C16" s="269">
        <v>63347</v>
      </c>
      <c r="D16" s="270" t="s">
        <v>20</v>
      </c>
      <c r="E16" s="273">
        <v>150000</v>
      </c>
      <c r="F16" s="269">
        <v>114512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5.75">
      <c r="A17" s="14" t="s">
        <v>134</v>
      </c>
      <c r="B17" s="15">
        <v>10000</v>
      </c>
      <c r="C17" s="266">
        <v>2124</v>
      </c>
      <c r="D17" s="263" t="s">
        <v>130</v>
      </c>
      <c r="E17" s="172">
        <v>600000</v>
      </c>
      <c r="F17" s="269">
        <v>603826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5.75">
      <c r="A18" s="14" t="s">
        <v>136</v>
      </c>
      <c r="B18" s="172">
        <v>25000</v>
      </c>
      <c r="C18" s="269">
        <v>14991</v>
      </c>
      <c r="D18" s="263" t="s">
        <v>29</v>
      </c>
      <c r="E18" s="172">
        <v>40000</v>
      </c>
      <c r="F18" s="269">
        <v>33802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5.75">
      <c r="A19" s="14" t="s">
        <v>12</v>
      </c>
      <c r="B19" s="172">
        <v>220000</v>
      </c>
      <c r="C19" s="269">
        <v>98690</v>
      </c>
      <c r="D19" s="14" t="s">
        <v>133</v>
      </c>
      <c r="E19" s="172">
        <v>50000</v>
      </c>
      <c r="F19" s="269">
        <v>26384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5.75">
      <c r="A20" s="14" t="s">
        <v>14</v>
      </c>
      <c r="B20" s="172">
        <v>50000</v>
      </c>
      <c r="C20" s="269">
        <v>37159</v>
      </c>
      <c r="D20" s="14" t="s">
        <v>135</v>
      </c>
      <c r="E20" s="172">
        <v>250000</v>
      </c>
      <c r="F20" s="269">
        <v>207274.57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5.75">
      <c r="A21" s="142" t="s">
        <v>139</v>
      </c>
      <c r="B21" s="175">
        <v>200000</v>
      </c>
      <c r="C21" s="267">
        <v>156064</v>
      </c>
      <c r="D21" s="272" t="s">
        <v>137</v>
      </c>
      <c r="E21" s="172">
        <v>20000</v>
      </c>
      <c r="F21" s="269">
        <v>9434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5.6" customHeight="1">
      <c r="A22" s="145"/>
      <c r="B22" s="145"/>
      <c r="C22" s="145"/>
      <c r="D22" s="347" t="s">
        <v>138</v>
      </c>
      <c r="E22" s="349">
        <v>1500000</v>
      </c>
      <c r="F22" s="352">
        <v>814354.78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5.6" customHeight="1">
      <c r="A23" s="145"/>
      <c r="B23" s="145"/>
      <c r="C23" s="145"/>
      <c r="D23" s="348"/>
      <c r="E23" s="350"/>
      <c r="F23" s="353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1.45" customHeight="1">
      <c r="A24" s="145"/>
      <c r="B24" s="145"/>
      <c r="C24" s="145"/>
      <c r="D24" s="348"/>
      <c r="E24" s="351"/>
      <c r="F24" s="353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5.75">
      <c r="A25" s="149"/>
      <c r="B25" s="151"/>
      <c r="C25" s="167"/>
      <c r="D25" s="270" t="s">
        <v>26</v>
      </c>
      <c r="E25" s="172">
        <v>200000</v>
      </c>
      <c r="F25" s="269">
        <v>136290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5.75">
      <c r="A26" s="149"/>
      <c r="B26" s="151"/>
      <c r="C26" s="151"/>
      <c r="D26" s="263" t="s">
        <v>141</v>
      </c>
      <c r="E26" s="172">
        <v>300000</v>
      </c>
      <c r="F26" s="271">
        <v>80376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6.5">
      <c r="A27" s="282"/>
      <c r="B27" s="177"/>
      <c r="C27" s="177"/>
      <c r="D27" s="156" t="s">
        <v>27</v>
      </c>
      <c r="E27" s="175">
        <v>5000</v>
      </c>
      <c r="F27" s="267">
        <v>950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6.5">
      <c r="A28" s="149"/>
      <c r="B28" s="151"/>
      <c r="C28" s="151"/>
      <c r="D28" s="198"/>
      <c r="E28" s="151"/>
      <c r="F28" s="27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6.5">
      <c r="A29" s="192" t="s">
        <v>165</v>
      </c>
      <c r="B29" s="151"/>
      <c r="C29" s="151"/>
      <c r="D29" s="192" t="s">
        <v>165</v>
      </c>
      <c r="E29" s="151"/>
      <c r="F29" s="16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5.75">
      <c r="A30" s="149" t="s">
        <v>28</v>
      </c>
      <c r="B30" s="151">
        <v>50000</v>
      </c>
      <c r="C30" s="277">
        <v>24998</v>
      </c>
      <c r="D30" s="149" t="s">
        <v>32</v>
      </c>
      <c r="E30" s="151">
        <v>2000000</v>
      </c>
      <c r="F30" s="269">
        <v>1778254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5.75">
      <c r="A31" s="283" t="s">
        <v>73</v>
      </c>
      <c r="B31" s="284">
        <v>50000</v>
      </c>
      <c r="C31" s="264">
        <v>24058</v>
      </c>
      <c r="D31" s="270" t="s">
        <v>34</v>
      </c>
      <c r="E31" s="273">
        <v>2000000</v>
      </c>
      <c r="F31" s="264">
        <v>1533030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5.75">
      <c r="A32" s="278" t="s">
        <v>42</v>
      </c>
      <c r="B32" s="151">
        <v>250000</v>
      </c>
      <c r="C32" s="271">
        <v>206212</v>
      </c>
      <c r="D32" s="14" t="s">
        <v>72</v>
      </c>
      <c r="E32" s="172">
        <v>150000</v>
      </c>
      <c r="F32" s="271">
        <v>81721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5.75">
      <c r="A33" s="148" t="s">
        <v>45</v>
      </c>
      <c r="B33" s="273">
        <v>50000</v>
      </c>
      <c r="C33" s="264">
        <v>31374</v>
      </c>
      <c r="D33" s="263" t="s">
        <v>36</v>
      </c>
      <c r="E33" s="290">
        <v>2000</v>
      </c>
      <c r="F33" s="289">
        <v>185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5.75">
      <c r="A34" s="14" t="s">
        <v>47</v>
      </c>
      <c r="B34" s="172">
        <v>20000</v>
      </c>
      <c r="C34" s="271">
        <v>1000</v>
      </c>
      <c r="D34" s="14" t="s">
        <v>38</v>
      </c>
      <c r="E34" s="172">
        <v>80000</v>
      </c>
      <c r="F34" s="271">
        <v>51985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5.75">
      <c r="A35" s="142" t="s">
        <v>142</v>
      </c>
      <c r="B35" s="175">
        <v>50000</v>
      </c>
      <c r="C35" s="271">
        <v>29597</v>
      </c>
      <c r="D35" s="14" t="s">
        <v>46</v>
      </c>
      <c r="E35" s="172">
        <v>100000</v>
      </c>
      <c r="F35" s="271">
        <v>84321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5.75">
      <c r="A36" s="149" t="s">
        <v>56</v>
      </c>
      <c r="B36" s="151">
        <v>20000</v>
      </c>
      <c r="C36" s="267">
        <v>12275</v>
      </c>
      <c r="D36" s="14" t="s">
        <v>40</v>
      </c>
      <c r="E36" s="172">
        <v>800000</v>
      </c>
      <c r="F36" s="271">
        <v>637460.88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>
      <c r="A37" s="149"/>
      <c r="B37" s="151"/>
      <c r="C37" s="267"/>
      <c r="D37" s="272" t="s">
        <v>41</v>
      </c>
      <c r="E37" s="175">
        <v>1000000</v>
      </c>
      <c r="F37" s="271">
        <v>717079.21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4.25">
      <c r="A38" s="145"/>
      <c r="B38" s="145"/>
      <c r="C38" s="145"/>
      <c r="D38" s="276"/>
      <c r="E38" s="66"/>
      <c r="F38" s="28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6.5">
      <c r="A39" s="279" t="s">
        <v>166</v>
      </c>
      <c r="B39" s="144"/>
      <c r="C39" s="144"/>
      <c r="D39" s="274" t="s">
        <v>166</v>
      </c>
      <c r="E39" s="151"/>
      <c r="F39" s="16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6.5">
      <c r="A40" s="196" t="s">
        <v>175</v>
      </c>
      <c r="B40" s="16"/>
      <c r="C40" s="153"/>
      <c r="D40" s="275" t="s">
        <v>208</v>
      </c>
      <c r="E40" s="144">
        <v>300000</v>
      </c>
      <c r="F40" s="147">
        <v>28296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31.5">
      <c r="A41" s="26" t="s">
        <v>144</v>
      </c>
      <c r="B41" s="98">
        <v>200000</v>
      </c>
      <c r="C41" s="281">
        <v>30355</v>
      </c>
      <c r="D41" s="276"/>
      <c r="E41" s="66"/>
      <c r="F41" s="28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5.75">
      <c r="A42" s="26" t="s">
        <v>146</v>
      </c>
      <c r="B42" s="280">
        <v>100000</v>
      </c>
      <c r="C42" s="281">
        <v>14080</v>
      </c>
      <c r="D42" s="276"/>
      <c r="E42" s="66"/>
      <c r="F42" s="28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5.75">
      <c r="A43" s="26" t="s">
        <v>147</v>
      </c>
      <c r="B43" s="280">
        <v>100000</v>
      </c>
      <c r="C43" s="281">
        <v>4770</v>
      </c>
      <c r="D43" s="276"/>
      <c r="E43" s="66"/>
      <c r="F43" s="28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6.5">
      <c r="A44" s="205"/>
      <c r="B44" s="123"/>
      <c r="C44" s="147"/>
      <c r="D44" s="66"/>
      <c r="E44" s="66"/>
      <c r="F44" s="28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5.75">
      <c r="A45" s="206"/>
      <c r="B45" s="123"/>
      <c r="C45" s="38"/>
      <c r="D45" s="66"/>
      <c r="E45" s="66"/>
      <c r="F45" s="28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5.75">
      <c r="A46" s="206"/>
      <c r="B46" s="123"/>
      <c r="C46" s="38"/>
      <c r="D46" s="66"/>
      <c r="E46" s="66"/>
      <c r="F46" s="28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5.75">
      <c r="A47" s="206"/>
      <c r="B47" s="123"/>
      <c r="C47" s="38"/>
      <c r="D47" s="66"/>
      <c r="E47" s="66"/>
      <c r="F47" s="28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6.5">
      <c r="A48" s="109" t="s">
        <v>50</v>
      </c>
      <c r="B48" s="72">
        <f>SUM(B8:B47)</f>
        <v>2335000</v>
      </c>
      <c r="C48" s="72">
        <f>SUM(C8:C47)</f>
        <v>1498923</v>
      </c>
      <c r="D48" s="109" t="s">
        <v>50</v>
      </c>
      <c r="E48" s="44">
        <f t="shared" ref="E48:F48" si="0">SUM(E8:E45)</f>
        <v>10620844</v>
      </c>
      <c r="F48" s="44">
        <f t="shared" si="0"/>
        <v>7738981.4399999995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4.2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4.2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4.25" customHeight="1">
      <c r="A51" s="37"/>
      <c r="B51" s="37"/>
      <c r="C51" s="37"/>
      <c r="D51" s="129"/>
      <c r="E51" s="129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8" customHeight="1">
      <c r="A52" s="337" t="s">
        <v>51</v>
      </c>
      <c r="B52" s="338"/>
      <c r="C52" s="338"/>
      <c r="D52" s="338"/>
      <c r="E52" s="338"/>
      <c r="F52" s="339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78.75">
      <c r="A53" s="12" t="s">
        <v>7</v>
      </c>
      <c r="B53" s="12" t="s">
        <v>8</v>
      </c>
      <c r="C53" s="12" t="s">
        <v>54</v>
      </c>
      <c r="D53" s="12" t="s">
        <v>7</v>
      </c>
      <c r="E53" s="13" t="s">
        <v>9</v>
      </c>
      <c r="F53" s="13" t="s">
        <v>55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5.75">
      <c r="A54" s="133" t="s">
        <v>19</v>
      </c>
      <c r="B54" s="15">
        <v>120000</v>
      </c>
      <c r="C54" s="15">
        <v>105594</v>
      </c>
      <c r="D54" s="135" t="s">
        <v>32</v>
      </c>
      <c r="E54" s="15">
        <v>100000</v>
      </c>
      <c r="F54" s="15">
        <v>30691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5.75">
      <c r="A55" s="133" t="s">
        <v>103</v>
      </c>
      <c r="B55" s="15">
        <v>50000</v>
      </c>
      <c r="C55" s="15">
        <f>17110+14337</f>
        <v>31447</v>
      </c>
      <c r="D55" s="135" t="s">
        <v>81</v>
      </c>
      <c r="E55" s="15">
        <v>50000</v>
      </c>
      <c r="F55" s="15">
        <v>8835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5.75">
      <c r="A56" s="135" t="s">
        <v>104</v>
      </c>
      <c r="B56" s="15">
        <v>200000</v>
      </c>
      <c r="C56" s="15">
        <v>171000</v>
      </c>
      <c r="D56" s="137" t="s">
        <v>82</v>
      </c>
      <c r="E56" s="15">
        <v>50000</v>
      </c>
      <c r="F56" s="15">
        <v>10000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5.75">
      <c r="A57" s="136" t="s">
        <v>148</v>
      </c>
      <c r="B57" s="15">
        <v>50000</v>
      </c>
      <c r="C57" s="15">
        <v>2000</v>
      </c>
      <c r="D57" s="136" t="s">
        <v>150</v>
      </c>
      <c r="E57" s="15">
        <v>700000</v>
      </c>
      <c r="F57" s="15">
        <v>654900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5.75">
      <c r="A58" s="137" t="s">
        <v>83</v>
      </c>
      <c r="B58" s="15">
        <v>150000</v>
      </c>
      <c r="C58" s="15">
        <v>95103</v>
      </c>
      <c r="D58" s="136" t="s">
        <v>86</v>
      </c>
      <c r="E58" s="15">
        <v>120000</v>
      </c>
      <c r="F58" s="15">
        <f>85256+21240</f>
        <v>106496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5.75">
      <c r="A59" s="24" t="s">
        <v>73</v>
      </c>
      <c r="B59" s="15">
        <v>10000</v>
      </c>
      <c r="C59" s="15">
        <v>5197.24</v>
      </c>
      <c r="D59" s="136" t="s">
        <v>152</v>
      </c>
      <c r="E59" s="15">
        <v>250000</v>
      </c>
      <c r="F59" s="15">
        <f>213000+41400</f>
        <v>254400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5.75">
      <c r="A60" s="138" t="s">
        <v>42</v>
      </c>
      <c r="B60" s="15">
        <v>100000</v>
      </c>
      <c r="C60" s="15">
        <v>32283</v>
      </c>
      <c r="D60" s="142" t="s">
        <v>29</v>
      </c>
      <c r="E60" s="143">
        <v>30000</v>
      </c>
      <c r="F60" s="143">
        <v>6010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5.75">
      <c r="A61" s="136" t="s">
        <v>45</v>
      </c>
      <c r="B61" s="15">
        <v>80000</v>
      </c>
      <c r="C61" s="172">
        <v>62141</v>
      </c>
      <c r="D61" s="309"/>
      <c r="E61" s="309"/>
      <c r="F61" s="309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5.75">
      <c r="A62" s="14" t="s">
        <v>53</v>
      </c>
      <c r="B62" s="15">
        <v>100000</v>
      </c>
      <c r="C62" s="172">
        <v>82500</v>
      </c>
      <c r="D62" s="309"/>
      <c r="E62" s="309"/>
      <c r="F62" s="309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6.5">
      <c r="A63" s="136" t="s">
        <v>92</v>
      </c>
      <c r="B63" s="15">
        <v>50000</v>
      </c>
      <c r="C63" s="172">
        <v>11762</v>
      </c>
      <c r="D63" s="310"/>
      <c r="E63" s="165"/>
      <c r="F63" s="165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6.5">
      <c r="A64" s="136" t="s">
        <v>121</v>
      </c>
      <c r="B64" s="15">
        <v>40000</v>
      </c>
      <c r="C64" s="15">
        <v>9600</v>
      </c>
      <c r="D64" s="311"/>
      <c r="E64" s="159"/>
      <c r="F64" s="159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6.5">
      <c r="A65" s="101" t="s">
        <v>50</v>
      </c>
      <c r="B65" s="110">
        <f>SUM(B54:B64)</f>
        <v>950000</v>
      </c>
      <c r="C65" s="110">
        <f>SUM(C54:C64)</f>
        <v>608627.24</v>
      </c>
      <c r="D65" s="101" t="s">
        <v>50</v>
      </c>
      <c r="E65" s="110">
        <f>SUM(E54:E60)</f>
        <v>1300000</v>
      </c>
      <c r="F65" s="110">
        <f>SUM(F54:F60)</f>
        <v>1071332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6.5">
      <c r="A66" s="125"/>
      <c r="B66" s="124"/>
      <c r="C66" s="124"/>
      <c r="D66" s="125"/>
      <c r="E66" s="124"/>
      <c r="F66" s="124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30.75">
      <c r="A67" s="312" t="s">
        <v>60</v>
      </c>
      <c r="B67" s="301">
        <f>B48+B65</f>
        <v>3285000</v>
      </c>
      <c r="C67" s="301">
        <f>C48+C65</f>
        <v>2107550.2400000002</v>
      </c>
      <c r="D67" s="313" t="s">
        <v>61</v>
      </c>
      <c r="E67" s="314">
        <f>E48+E65</f>
        <v>11920844</v>
      </c>
      <c r="F67" s="314">
        <f>F48+F65</f>
        <v>8810313.4399999995</v>
      </c>
      <c r="G67" s="129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24.75" customHeight="1">
      <c r="A68" s="139"/>
      <c r="B68" s="18"/>
      <c r="C68" s="18"/>
      <c r="D68" s="18"/>
      <c r="E68" s="18"/>
      <c r="F68" s="18"/>
      <c r="G68" s="18">
        <f t="shared" ref="G68" si="1">G48+G65</f>
        <v>0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33.75" customHeight="1">
      <c r="A69" s="37"/>
      <c r="B69" s="37"/>
      <c r="C69" s="37"/>
      <c r="D69" s="37"/>
      <c r="E69" s="129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24.75" customHeight="1">
      <c r="A70" s="37"/>
      <c r="B70" s="315"/>
      <c r="C70" s="315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24.75" customHeight="1">
      <c r="A71" s="37"/>
      <c r="B71" s="37"/>
      <c r="C71" s="37"/>
      <c r="D71" s="129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4.2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4.2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4.2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4.2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4.25" customHeight="1">
      <c r="A76" s="37"/>
      <c r="B76" s="37"/>
      <c r="C76" s="37"/>
      <c r="D76" s="37"/>
      <c r="E76" s="37"/>
      <c r="F76" s="37"/>
      <c r="G76" s="129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4.25" customHeight="1">
      <c r="A77" s="37"/>
      <c r="B77" s="37"/>
      <c r="C77" s="37"/>
      <c r="D77" s="37"/>
      <c r="E77" s="37"/>
      <c r="F77" s="37"/>
      <c r="G77" s="129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4.2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4.2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4.2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4.2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4.2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4.2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4.2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4.2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4.2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4.2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4.2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4.2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4.2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4.2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4.2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4.2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4.2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4.2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4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4.2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4.2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4.2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4.2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4.2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4.2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4.25" customHeight="1">
      <c r="A103" s="140"/>
      <c r="B103" s="139"/>
      <c r="C103" s="139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4.25" customHeight="1">
      <c r="A104" s="140"/>
      <c r="B104" s="139"/>
      <c r="C104" s="139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4.2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4.2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4.2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4.2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4.2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4.2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4.2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4.2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4.2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4.2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4.2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4.2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4.2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4.25" customHeight="1">
      <c r="A118" s="112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4.2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4.2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4.2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4.2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4.2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4.2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4.2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4.2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4.2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4.2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4.2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4.2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4.2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4.2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4.2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4.2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4.2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4.2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4.2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4.2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4.2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4.2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4.2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4.2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4.2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4.2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4.2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4.2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4.2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4.2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4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4.2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4.2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4.2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4.2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4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4.2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4.2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4.2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4.2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4.2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4.2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4.2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4.2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4.2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4.2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4.2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4.2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4.2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4.2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4.2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4.2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4.2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4.2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4.2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4.2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4.2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4.2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4.2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4.2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4.2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4.2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4.2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4.2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4.2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4.2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4.2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4.2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4.2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4.2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4.2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4.2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4.2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4.2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4.2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4.2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4.2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4.2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4.2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4.2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4.2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4.2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4.2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4.2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4.2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4.2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4.2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4.2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4.2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4.2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4.2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4.2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4.2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4.2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4.2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4.2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4.2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4.2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4.2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4.2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4.2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4.2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4.2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4.2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4.2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4.2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4.2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4.2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4.2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4.2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4.2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4.2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4.2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4.2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4.2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4.2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4.2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4.2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4.2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4.2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4.2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4.2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4.2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4.2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4.2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4.2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4.2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4.2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4.2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4.2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4.2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4.2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4.2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4.2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4.2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4.2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4.2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4.2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4.2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4.2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4.2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4.2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4.2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4.2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4.2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4.2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4.2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4.2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4.2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4.2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4.2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4.2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4.2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4.2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4.2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4.2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4.2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4.2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4.2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4.2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4.2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4.2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4.2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4.2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4.2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4.2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4.2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4.2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4.2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4.2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4.2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4.2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4.2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4.2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4.2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4.2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4.2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4.2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4.2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4.2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4.2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4.2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4.2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4.2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4.2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4.2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4.2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4.2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4.2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4.2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4.2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4.2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4.2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4.2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4.2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4.2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4.2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4.2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4.2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4.2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4.2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4.2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4.2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4.2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4.2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4.2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4.2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4.2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4.2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4.2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4.2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4.2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4.2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4.2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4.2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4.2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4.2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4.2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4.2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4.2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4.2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4.2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4.2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4.2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4.2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4.2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4.2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4.2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4.2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4.2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4.2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4.2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4.2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4.2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4.2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4.2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4.2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4.2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4.2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4.2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4.2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4.2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4.2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4.2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4.2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4.2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4.2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4.2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4.2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4.2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4.2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4.2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4.2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4.2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4.2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4.2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4.2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4.2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4.2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4.2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4.2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4.2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4.2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4.2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4.2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4.2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4.2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4.2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4.2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4.2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4.2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4.2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4.2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4.2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4.2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4.2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4.2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4.2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4.2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4.2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4.2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4.2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4.2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4.2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4.2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4.2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4.2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4.2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4.2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4.2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4.2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4.2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4.2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4.2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4.2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4.2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4.2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4.2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4.2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4.2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4.2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4.2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4.2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4.2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4.2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4.2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4.2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4.2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4.2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4.2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4.2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4.2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4.2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4.2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4.2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4.2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4.2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4.2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4.2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4.2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4.2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4.2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4.2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4.2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4.2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4.2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4.2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4.2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4.2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4.2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4.2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4.2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4.2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4.2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4.2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4.2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4.2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4.2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4.2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4.2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4.2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4.2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4.2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4.2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4.2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4.2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4.2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4.2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4.2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4.2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4.2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4.2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4.2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4.2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4.2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4.2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4.2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4.2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4.2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4.2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4.2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4.2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4.2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4.2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4.2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4.2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4.2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4.2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4.2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4.2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4.2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4.2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4.2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4.2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4.2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4.2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4.2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4.2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4.2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4.2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4.2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4.2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4.2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4.2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4.2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4.2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4.2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4.2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4.2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4.2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4.2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4.2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4.2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4.2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4.2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4.2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4.2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4.2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4.2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4.2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4.2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4.2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4.2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4.2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4.2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4.2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4.2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4.2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4.2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4.2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4.2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4.2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4.2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4.2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4.2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4.2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4.2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4.2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4.2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4.2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4.2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4.2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4.2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4.2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4.2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4.2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4.2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4.2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4.2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4.2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4.2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4.2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4.2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4.2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4.2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4.2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4.2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4.2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4.2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4.2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4.2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4.2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4.2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4.2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4.2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4.2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4.2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4.2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4.2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4.2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4.2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4.2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4.2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4.2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4.2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4.2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4.2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4.2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4.2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4.2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4.2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4.2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4.2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4.2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4.2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4.2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4.2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4.2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4.2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4.2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4.2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4.2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4.2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4.2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4.2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4.2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4.2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4.2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4.2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4.2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4.2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4.2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4.2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4.2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4.2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4.2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4.2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4.2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4.2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4.2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4.2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4.2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4.2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4.2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4.2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4.2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4.2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4.2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4.2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4.2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4.2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4.2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4.2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4.2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4.2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4.2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4.2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4.2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4.2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4.2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4.2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4.2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4.2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4.2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4.2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4.2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4.2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4.2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4.2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4.2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4.2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4.2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4.2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4.2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4.2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4.2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4.2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4.2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4.2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4.2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4.2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4.2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4.2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4.2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4.2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4.2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4.2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4.2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4.2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4.2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4.2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4.2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4.2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4.2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4.2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4.2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4.2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4.2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4.2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4.2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4.2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4.2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4.2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4.2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4.2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4.2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4.2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4.2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4.2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4.2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4.2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4.2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4.2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4.2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4.2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4.2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4.2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4.2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4.2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4.2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4.2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4.2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4.2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4.2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4.2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4.2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4.2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4.2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4.2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4.2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4.2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4.2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4.2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4.2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4.2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4.2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4.2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4.2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4.2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4.2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4.2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4.2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4.2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4.2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4.2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4.2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4.2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4.2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4.2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4.2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4.2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4.2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4.2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4.2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4.2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4.2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4.2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4.2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4.2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4.2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4.2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4.2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4.2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4.2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4.2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4.2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4.2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4.2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4.2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4.2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4.2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4.2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4.2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4.2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4.2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4.2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4.2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4.2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4.2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4.2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4.2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4.2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4.2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4.2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4.2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4.2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4.2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4.2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4.2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4.2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4.2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4.2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4.2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4.2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4.2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4.2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4.2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4.2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4.2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4.2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4.2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4.2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4.2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4.2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4.2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4.2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4.2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4.2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4.2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4.2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4.2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4.2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4.2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4.2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4.2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4.2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4.2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4.2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4.2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4.2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4.2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4.2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4.2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4.2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4.2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4.2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4.2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4.2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4.2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4.2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4.2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4.2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4.2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4.2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4.2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4.2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4.2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4.2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4.2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4.2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4.2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4.2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4.2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4.2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4.2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4.2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4.2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4.2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4.2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4.2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4.2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4.2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4.2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4.2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4.2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4.2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4.2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4.2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4.2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4.2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4.2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4.2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4.2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4.2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4.2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4.2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4.2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4.2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4.2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4.2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4.2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4.2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4.2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4.2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4.2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4.2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4.2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4.2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4.2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4.2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4.2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4.2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4.2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4.2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4.2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4.2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4.2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4.2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4.2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4.2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4.2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4.2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4.2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4.2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4.2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4.2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4.2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4.2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4.2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4.2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4.2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4.2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4.2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4.2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4.2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4.2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4.2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4.2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4.2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4.2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4.2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4.2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4.2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4.2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4.2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4.2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4.2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4.2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4.2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4.2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4.2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4.2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4.2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4.2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4.2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4.2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4.2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4.2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4.2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4.2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4.2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4.2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4.2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4.2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4.2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4.2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4.2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4.2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4.2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4.2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4.2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4.2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4.2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4.2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4.2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4.2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4.2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4.2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4.2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4.2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4.2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4.2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4.2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4.2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4.2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4.2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4.2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4.2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4.2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4.2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4.2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4.2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4.2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4.2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4.2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4.2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4.2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4.2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4.2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4.2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4.2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4.2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4.2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4.2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4.2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4.2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4.2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4.2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4.2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4.2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4.2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4.2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4.2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4.2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4.2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4.2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4.2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4.2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4.2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4.2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4.2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4.2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4.2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4.2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4.2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4.2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4.2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4.2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4.2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4.2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4.2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4.2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4.2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4.2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4.2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4.2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4.2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4.2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4.2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4.2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4.2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4.2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4.2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4.2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4.2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4.2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4.2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4.2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4.2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4.2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4.2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4.2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4.2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4.2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4.2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4.2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4.2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4.2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</sheetData>
  <mergeCells count="7">
    <mergeCell ref="A52:F52"/>
    <mergeCell ref="A1:F1"/>
    <mergeCell ref="A3:F3"/>
    <mergeCell ref="A5:F5"/>
    <mergeCell ref="D22:D24"/>
    <mergeCell ref="E22:E24"/>
    <mergeCell ref="F22:F24"/>
  </mergeCells>
  <pageMargins left="0.19685039370078741" right="0.11811023622047245" top="0.59055118110236227" bottom="0.74803149606299213" header="0.31496062992125984" footer="0.31496062992125984"/>
  <pageSetup paperSize="9" scale="57" orientation="portrait" verticalDpi="4294967295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997"/>
  <sheetViews>
    <sheetView workbookViewId="0">
      <selection activeCell="E49" sqref="E49"/>
    </sheetView>
  </sheetViews>
  <sheetFormatPr defaultColWidth="12.625" defaultRowHeight="15" customHeight="1"/>
  <cols>
    <col min="1" max="1" width="46.125" customWidth="1"/>
    <col min="2" max="2" width="15.5" customWidth="1"/>
    <col min="3" max="3" width="49.625" customWidth="1"/>
    <col min="4" max="4" width="14.375" customWidth="1"/>
    <col min="5" max="5" width="14.75" customWidth="1"/>
    <col min="6" max="6" width="9" customWidth="1"/>
    <col min="7" max="26" width="8.625" customWidth="1"/>
  </cols>
  <sheetData>
    <row r="1" spans="1:26" ht="14.25" customHeight="1">
      <c r="A1" s="331" t="s">
        <v>5</v>
      </c>
      <c r="B1" s="332"/>
      <c r="C1" s="332"/>
      <c r="D1" s="333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4.25" customHeight="1">
      <c r="A2" s="73"/>
      <c r="B2" s="257"/>
      <c r="C2" s="257"/>
      <c r="D2" s="25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4.25" customHeight="1">
      <c r="A3" s="334" t="s">
        <v>153</v>
      </c>
      <c r="B3" s="335"/>
      <c r="C3" s="335"/>
      <c r="D3" s="3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4.25" customHeight="1">
      <c r="A4" s="11" t="s">
        <v>212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8.75">
      <c r="A5" s="337" t="s">
        <v>6</v>
      </c>
      <c r="B5" s="338"/>
      <c r="C5" s="338"/>
      <c r="D5" s="35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63">
      <c r="A6" s="268" t="s">
        <v>7</v>
      </c>
      <c r="B6" s="268" t="s">
        <v>8</v>
      </c>
      <c r="C6" s="295" t="s">
        <v>7</v>
      </c>
      <c r="D6" s="296" t="s">
        <v>9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5.75">
      <c r="A7" s="292" t="s">
        <v>164</v>
      </c>
      <c r="B7" s="293"/>
      <c r="C7" s="292" t="s">
        <v>164</v>
      </c>
      <c r="D7" s="285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5.75">
      <c r="A8" s="149" t="s">
        <v>67</v>
      </c>
      <c r="B8" s="151">
        <v>150000</v>
      </c>
      <c r="C8" s="149" t="s">
        <v>11</v>
      </c>
      <c r="D8" s="286">
        <v>245244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5.75">
      <c r="A9" s="149" t="s">
        <v>69</v>
      </c>
      <c r="B9" s="151">
        <v>70000</v>
      </c>
      <c r="C9" s="149" t="s">
        <v>13</v>
      </c>
      <c r="D9" s="167">
        <v>441600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5.75">
      <c r="A10" s="294" t="s">
        <v>19</v>
      </c>
      <c r="B10" s="151">
        <v>250000</v>
      </c>
      <c r="C10" s="149" t="s">
        <v>114</v>
      </c>
      <c r="D10" s="151">
        <v>175000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5.75">
      <c r="A11" s="149" t="s">
        <v>23</v>
      </c>
      <c r="B11" s="151">
        <v>5000</v>
      </c>
      <c r="C11" s="149" t="s">
        <v>36</v>
      </c>
      <c r="D11" s="151">
        <v>10000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5.75">
      <c r="A12" s="149" t="s">
        <v>124</v>
      </c>
      <c r="B12" s="151">
        <v>50000</v>
      </c>
      <c r="C12" s="149" t="s">
        <v>18</v>
      </c>
      <c r="D12" s="151">
        <v>2000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5.75">
      <c r="A13" s="149" t="s">
        <v>127</v>
      </c>
      <c r="B13" s="151">
        <v>10000</v>
      </c>
      <c r="C13" s="149" t="s">
        <v>66</v>
      </c>
      <c r="D13" s="151">
        <v>50000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5.75">
      <c r="A14" s="149" t="s">
        <v>129</v>
      </c>
      <c r="B14" s="151">
        <v>25000</v>
      </c>
      <c r="C14" s="149" t="s">
        <v>213</v>
      </c>
      <c r="D14" s="151">
        <v>100000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5.75">
      <c r="A15" s="149" t="s">
        <v>10</v>
      </c>
      <c r="B15" s="151">
        <v>300000</v>
      </c>
      <c r="C15" s="149" t="s">
        <v>128</v>
      </c>
      <c r="D15" s="151">
        <v>50000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5.75">
      <c r="A16" s="149" t="s">
        <v>131</v>
      </c>
      <c r="B16" s="151">
        <v>80000</v>
      </c>
      <c r="C16" s="149" t="s">
        <v>20</v>
      </c>
      <c r="D16" s="151">
        <v>150000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5.75">
      <c r="A17" s="149" t="s">
        <v>134</v>
      </c>
      <c r="B17" s="151">
        <v>10000</v>
      </c>
      <c r="C17" s="149" t="s">
        <v>130</v>
      </c>
      <c r="D17" s="151">
        <v>600000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5.75">
      <c r="A18" s="149" t="s">
        <v>136</v>
      </c>
      <c r="B18" s="151">
        <v>25000</v>
      </c>
      <c r="C18" s="149" t="s">
        <v>29</v>
      </c>
      <c r="D18" s="151">
        <v>40000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5.75">
      <c r="A19" s="149" t="s">
        <v>12</v>
      </c>
      <c r="B19" s="151">
        <v>200000</v>
      </c>
      <c r="C19" s="149" t="s">
        <v>133</v>
      </c>
      <c r="D19" s="151">
        <v>50000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5.75">
      <c r="A20" s="149" t="s">
        <v>14</v>
      </c>
      <c r="B20" s="151">
        <v>50000</v>
      </c>
      <c r="C20" s="149" t="s">
        <v>135</v>
      </c>
      <c r="D20" s="151">
        <v>250000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5.75">
      <c r="A21" s="149" t="s">
        <v>139</v>
      </c>
      <c r="B21" s="151">
        <v>200000</v>
      </c>
      <c r="C21" s="149" t="s">
        <v>137</v>
      </c>
      <c r="D21" s="151">
        <v>20000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3.9" customHeight="1">
      <c r="A22" s="145"/>
      <c r="B22" s="145"/>
      <c r="C22" s="358" t="s">
        <v>138</v>
      </c>
      <c r="D22" s="360">
        <v>1500000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5.75">
      <c r="A23" s="149"/>
      <c r="B23" s="151"/>
      <c r="C23" s="359"/>
      <c r="D23" s="361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5.75">
      <c r="A24" s="149"/>
      <c r="B24" s="151"/>
      <c r="C24" s="359"/>
      <c r="D24" s="361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5.75">
      <c r="A25" s="149"/>
      <c r="B25" s="151"/>
      <c r="C25" s="149" t="s">
        <v>26</v>
      </c>
      <c r="D25" s="151">
        <v>200000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5.75">
      <c r="A26" s="149"/>
      <c r="B26" s="151"/>
      <c r="C26" s="149" t="s">
        <v>141</v>
      </c>
      <c r="D26" s="151">
        <v>300000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6.5">
      <c r="A27" s="145"/>
      <c r="B27" s="145"/>
      <c r="C27" s="198" t="s">
        <v>27</v>
      </c>
      <c r="D27" s="151">
        <v>5000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5.75">
      <c r="A28" s="145"/>
      <c r="B28" s="145"/>
      <c r="C28" s="149"/>
      <c r="D28" s="151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5.75">
      <c r="A29" s="145"/>
      <c r="B29" s="145"/>
      <c r="C29" s="149"/>
      <c r="D29" s="151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6.5">
      <c r="A30" s="192" t="s">
        <v>165</v>
      </c>
      <c r="B30" s="151"/>
      <c r="C30" s="192" t="s">
        <v>165</v>
      </c>
      <c r="D30" s="151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5.75">
      <c r="A31" s="149" t="s">
        <v>28</v>
      </c>
      <c r="B31" s="151">
        <v>50000</v>
      </c>
      <c r="C31" s="149" t="s">
        <v>32</v>
      </c>
      <c r="D31" s="151">
        <v>2000000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5.75">
      <c r="A32" s="149" t="s">
        <v>73</v>
      </c>
      <c r="B32" s="151">
        <v>50000</v>
      </c>
      <c r="C32" s="149" t="s">
        <v>34</v>
      </c>
      <c r="D32" s="151">
        <v>2000000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5.75">
      <c r="A33" s="278" t="s">
        <v>42</v>
      </c>
      <c r="B33" s="151">
        <v>250000</v>
      </c>
      <c r="C33" s="149" t="s">
        <v>72</v>
      </c>
      <c r="D33" s="151">
        <v>150000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5.75">
      <c r="A34" s="149" t="s">
        <v>45</v>
      </c>
      <c r="B34" s="151">
        <v>50000</v>
      </c>
      <c r="C34" s="149" t="s">
        <v>36</v>
      </c>
      <c r="D34" s="291">
        <v>2000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5.75">
      <c r="A35" s="149" t="s">
        <v>47</v>
      </c>
      <c r="B35" s="151">
        <v>20000</v>
      </c>
      <c r="C35" s="149" t="s">
        <v>38</v>
      </c>
      <c r="D35" s="151">
        <v>80000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5.75">
      <c r="A36" s="149" t="s">
        <v>142</v>
      </c>
      <c r="B36" s="151">
        <v>50000</v>
      </c>
      <c r="C36" s="149" t="s">
        <v>46</v>
      </c>
      <c r="D36" s="151">
        <v>100000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>
      <c r="A37" s="149" t="s">
        <v>56</v>
      </c>
      <c r="B37" s="151">
        <v>20000</v>
      </c>
      <c r="C37" s="149" t="s">
        <v>40</v>
      </c>
      <c r="D37" s="151">
        <v>800000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5.75">
      <c r="A38" s="149"/>
      <c r="B38" s="151"/>
      <c r="C38" s="149" t="s">
        <v>41</v>
      </c>
      <c r="D38" s="151">
        <v>1000000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5.75">
      <c r="A39" s="149"/>
      <c r="B39" s="151"/>
      <c r="C39" s="162"/>
      <c r="D39" s="162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6.5">
      <c r="A40" s="192" t="s">
        <v>166</v>
      </c>
      <c r="B40" s="151"/>
      <c r="C40" s="192" t="s">
        <v>166</v>
      </c>
      <c r="D40" s="151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6.5">
      <c r="A41" s="297" t="s">
        <v>175</v>
      </c>
      <c r="B41" s="165"/>
      <c r="C41" s="169" t="s">
        <v>203</v>
      </c>
      <c r="D41" s="151">
        <v>300000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31.5">
      <c r="A42" s="298" t="s">
        <v>144</v>
      </c>
      <c r="B42" s="167">
        <v>200000</v>
      </c>
      <c r="C42" s="162"/>
      <c r="D42" s="162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5.75">
      <c r="A43" s="298" t="s">
        <v>146</v>
      </c>
      <c r="B43" s="218">
        <v>100000</v>
      </c>
      <c r="C43" s="149"/>
      <c r="D43" s="299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5.75">
      <c r="A44" s="298" t="s">
        <v>147</v>
      </c>
      <c r="B44" s="218">
        <v>100000</v>
      </c>
      <c r="C44" s="162"/>
      <c r="D44" s="162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5.75">
      <c r="A45" s="169"/>
      <c r="B45" s="218"/>
      <c r="C45" s="162"/>
      <c r="D45" s="162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s="308" customFormat="1" ht="16.5">
      <c r="A46" s="300" t="s">
        <v>50</v>
      </c>
      <c r="B46" s="301">
        <f>SUM(B8:B45)</f>
        <v>2315000</v>
      </c>
      <c r="C46" s="300" t="s">
        <v>50</v>
      </c>
      <c r="D46" s="302">
        <f>SUM(D8:D45)</f>
        <v>10620844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308" customFormat="1" ht="14.2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s="308" customFormat="1" ht="14.2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s="308" customFormat="1" ht="14.25" customHeight="1">
      <c r="A49" s="37"/>
      <c r="B49" s="37"/>
      <c r="C49" s="129"/>
      <c r="D49" s="129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s="308" customFormat="1" ht="21" customHeight="1">
      <c r="A50" s="354" t="s">
        <v>51</v>
      </c>
      <c r="B50" s="355"/>
      <c r="C50" s="355"/>
      <c r="D50" s="35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65.25" customHeight="1">
      <c r="A51" s="293" t="s">
        <v>7</v>
      </c>
      <c r="B51" s="293" t="s">
        <v>8</v>
      </c>
      <c r="C51" s="293" t="s">
        <v>7</v>
      </c>
      <c r="D51" s="285" t="s">
        <v>9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5.75">
      <c r="A52" s="303" t="s">
        <v>19</v>
      </c>
      <c r="B52" s="151">
        <v>120000</v>
      </c>
      <c r="C52" s="304" t="s">
        <v>32</v>
      </c>
      <c r="D52" s="151">
        <v>100000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5.75">
      <c r="A53" s="303" t="s">
        <v>103</v>
      </c>
      <c r="B53" s="151">
        <v>50000</v>
      </c>
      <c r="C53" s="304" t="s">
        <v>81</v>
      </c>
      <c r="D53" s="151">
        <v>50000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5.75">
      <c r="A54" s="304" t="s">
        <v>104</v>
      </c>
      <c r="B54" s="151">
        <v>200000</v>
      </c>
      <c r="C54" s="305" t="s">
        <v>82</v>
      </c>
      <c r="D54" s="151">
        <v>50000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5.75">
      <c r="A55" s="306" t="s">
        <v>148</v>
      </c>
      <c r="B55" s="151">
        <v>50000</v>
      </c>
      <c r="C55" s="306" t="s">
        <v>150</v>
      </c>
      <c r="D55" s="151">
        <v>700000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5.75">
      <c r="A56" s="305" t="s">
        <v>83</v>
      </c>
      <c r="B56" s="151">
        <v>150000</v>
      </c>
      <c r="C56" s="306" t="s">
        <v>86</v>
      </c>
      <c r="D56" s="151">
        <v>120000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5.75">
      <c r="A57" s="294" t="s">
        <v>73</v>
      </c>
      <c r="B57" s="151">
        <v>10000</v>
      </c>
      <c r="C57" s="306" t="s">
        <v>152</v>
      </c>
      <c r="D57" s="151">
        <v>250000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5.75">
      <c r="A58" s="307" t="s">
        <v>42</v>
      </c>
      <c r="B58" s="151">
        <v>100000</v>
      </c>
      <c r="C58" s="149" t="s">
        <v>29</v>
      </c>
      <c r="D58" s="151">
        <v>30000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5.75">
      <c r="A59" s="306" t="s">
        <v>45</v>
      </c>
      <c r="B59" s="151">
        <v>80000</v>
      </c>
      <c r="C59" s="149"/>
      <c r="D59" s="151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5.75">
      <c r="A60" s="149" t="s">
        <v>53</v>
      </c>
      <c r="B60" s="151">
        <v>100000</v>
      </c>
      <c r="C60" s="162"/>
      <c r="D60" s="162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6.5">
      <c r="A61" s="306" t="s">
        <v>92</v>
      </c>
      <c r="B61" s="151">
        <v>50000</v>
      </c>
      <c r="C61" s="162"/>
      <c r="D61" s="165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6.5">
      <c r="A62" s="306" t="s">
        <v>121</v>
      </c>
      <c r="B62" s="151">
        <v>40000</v>
      </c>
      <c r="C62" s="162"/>
      <c r="D62" s="165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6.5">
      <c r="A63" s="149" t="s">
        <v>53</v>
      </c>
      <c r="B63" s="151"/>
      <c r="C63" s="162"/>
      <c r="D63" s="165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6.5">
      <c r="A64" s="306" t="s">
        <v>92</v>
      </c>
      <c r="B64" s="151"/>
      <c r="C64" s="162"/>
      <c r="D64" s="165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6.5">
      <c r="A65" s="306" t="s">
        <v>121</v>
      </c>
      <c r="B65" s="151"/>
      <c r="C65" s="162"/>
      <c r="D65" s="165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6.5">
      <c r="A66" s="300" t="s">
        <v>50</v>
      </c>
      <c r="B66" s="301">
        <f>SUM(B52:B65)</f>
        <v>950000</v>
      </c>
      <c r="C66" s="300" t="s">
        <v>50</v>
      </c>
      <c r="D66" s="301">
        <f>SUM(D52:D59)</f>
        <v>1300000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4.25" customHeight="1">
      <c r="A67" s="125"/>
      <c r="B67" s="124"/>
      <c r="C67" s="125"/>
      <c r="D67" s="124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4.25" customHeight="1">
      <c r="A68" s="139"/>
      <c r="B68" s="139"/>
      <c r="C68" s="37"/>
      <c r="D68" s="129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4.25" customHeight="1">
      <c r="A69" s="139"/>
      <c r="B69" s="139"/>
      <c r="C69" s="37"/>
      <c r="D69" s="129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4.25" customHeight="1">
      <c r="A70" s="37"/>
      <c r="B70" s="37"/>
      <c r="C70" s="37"/>
      <c r="D70" s="129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4.2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4.2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4.2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4.2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4.2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4.2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4.25" customHeight="1">
      <c r="A77" s="37"/>
      <c r="B77" s="37"/>
      <c r="C77" s="37"/>
      <c r="D77" s="37"/>
      <c r="E77" s="129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4.25" customHeight="1">
      <c r="A78" s="37"/>
      <c r="B78" s="37"/>
      <c r="C78" s="37"/>
      <c r="D78" s="37"/>
      <c r="E78" s="129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4.2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4.2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4.2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4.2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4.2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4.2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4.2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4.2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4.2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4.2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4.2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4.2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4.2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4.2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4.2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4.2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4.2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4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4.2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4.2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4.2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4.2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4.2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4.2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4.2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4.25" customHeight="1">
      <c r="A104" s="140"/>
      <c r="B104" s="139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4.25" customHeight="1">
      <c r="A105" s="140"/>
      <c r="B105" s="139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4.2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4.2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4.2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4.2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4.2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4.2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4.2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4.2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4.2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4.2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4.2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4.2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4.2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4.25" customHeight="1">
      <c r="A119" s="112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4.2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4.2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4.2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4.2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4.2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4.2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4.2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4.2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4.2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4.2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4.2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4.2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4.2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4.2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4.2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4.2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4.2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4.2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4.2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4.2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4.2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4.2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4.2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4.2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4.2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4.2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4.2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4.2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4.2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4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4.2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4.2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4.2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4.2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4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4.2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4.2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4.2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4.2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4.2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4.2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4.2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4.2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4.2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4.2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4.2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4.2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4.2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4.2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4.2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4.2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4.2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4.2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4.2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4.2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4.2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4.2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4.2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4.2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4.2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4.2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4.2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4.2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4.2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4.2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4.2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4.2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4.2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4.2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4.2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4.2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4.2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4.2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4.2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4.2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4.2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4.2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4.2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4.2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4.2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4.2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4.2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4.2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4.2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4.2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4.2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4.2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4.2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4.2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4.2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4.2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4.2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4.2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4.2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4.2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4.2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4.2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4.2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4.2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4.2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4.2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4.2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4.2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4.2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4.2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4.2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4.2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4.2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4.2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4.2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4.2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4.2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4.2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4.2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4.2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4.2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4.2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4.2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4.2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4.2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4.2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4.2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4.2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4.2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4.2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4.2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4.2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4.2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4.2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4.2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4.2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4.2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4.2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4.2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4.2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4.2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4.2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4.2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4.2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4.2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4.2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4.2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4.2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4.2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4.2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4.2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4.2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4.2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4.2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4.2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4.2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4.2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4.2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4.2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4.2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4.2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4.2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4.2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4.2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4.2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4.2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4.2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4.2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4.2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4.2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4.2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4.2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4.2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4.2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4.2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4.2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4.2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4.2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4.2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4.2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4.2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4.2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4.2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4.2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4.2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4.2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4.2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4.2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4.2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4.2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4.2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4.2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4.2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4.2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4.2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4.2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4.2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4.2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4.2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4.2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4.2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4.2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4.2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4.2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4.2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4.2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4.2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4.2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4.2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4.2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4.2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4.2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4.2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4.2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4.2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4.2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4.2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4.2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4.2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4.2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4.2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4.2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4.2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4.2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4.2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4.2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4.2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4.2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4.2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4.2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4.2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4.2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4.2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4.2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4.2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4.2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4.2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4.2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4.2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4.2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4.2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4.2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4.2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4.2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4.2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4.2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4.2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4.2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4.2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4.2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4.2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4.2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4.2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4.2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4.2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4.2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4.2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4.2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4.2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4.2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4.2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4.2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4.2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4.2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4.2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4.2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4.2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4.2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4.2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4.2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4.2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4.2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4.2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4.2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4.2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4.2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4.2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4.2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4.2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4.2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4.2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4.2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4.2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4.2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4.2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4.2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4.2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4.2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4.2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4.2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4.2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4.2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4.2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4.2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4.2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4.2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4.2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4.2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4.2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4.2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4.2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4.2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4.2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4.2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4.2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4.2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4.2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4.2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4.2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4.2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4.2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4.2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4.2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4.2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4.2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4.2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4.2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4.2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4.2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4.2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4.2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4.2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4.2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4.2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4.2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4.2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4.2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4.2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4.2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4.2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4.2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4.2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4.2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4.2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4.2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4.2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4.2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4.2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4.2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4.2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4.2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4.2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4.2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4.2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4.2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4.2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4.2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4.2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4.2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4.2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4.2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4.2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4.2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4.2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4.2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4.2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4.2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4.2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4.2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4.2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4.2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4.2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4.2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4.2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4.2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4.2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4.2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4.2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4.2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4.2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4.2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4.2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4.2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4.2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4.2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4.2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4.2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4.2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4.2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4.2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4.2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4.2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4.2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4.2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4.2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4.2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4.2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4.2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4.2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4.2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4.2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4.2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4.2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4.2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4.2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4.2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4.2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4.2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4.2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4.2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4.2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4.2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4.2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4.2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4.2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4.2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4.2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4.2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4.2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4.2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4.2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4.2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4.2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4.2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4.2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4.2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4.2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4.2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4.2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4.2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4.2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4.2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4.2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4.2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4.2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4.2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4.2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4.2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4.2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4.2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4.2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4.2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4.2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4.2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4.2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4.2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4.2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4.2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4.2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4.2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4.2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4.2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4.2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4.2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4.2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4.2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4.2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4.2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4.2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4.2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4.2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4.2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4.2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4.2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4.2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4.2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4.2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4.2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4.2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4.2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4.2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4.2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4.2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4.2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4.2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4.2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4.2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4.2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4.2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4.2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4.2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4.2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4.2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4.2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4.2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4.2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4.2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4.2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4.2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4.2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4.2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4.2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4.2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4.2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4.2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4.2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4.2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4.2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4.2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4.2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4.2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4.2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4.2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4.2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4.2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4.2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4.2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4.2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4.2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4.2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4.2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4.2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4.2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4.2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4.2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4.2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4.2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4.2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4.2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4.2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4.2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4.2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4.2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4.2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4.2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4.2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4.2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4.2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4.2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4.2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4.2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4.2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4.2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4.2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4.2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4.2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4.2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4.2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4.2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4.2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4.2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4.2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4.2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4.2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4.2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4.2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4.2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4.2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4.2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4.2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4.2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4.2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4.2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4.2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4.2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4.2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4.2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4.2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4.2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4.2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4.2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4.2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4.2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4.2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4.2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4.2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4.2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4.2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4.2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4.2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4.2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4.2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4.2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4.2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4.2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4.2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4.2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4.2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4.2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4.2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4.2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4.2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4.2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4.2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4.2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4.2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4.2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4.2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4.2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4.2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4.2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4.2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4.2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4.2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4.2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4.2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4.2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4.2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4.2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4.2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4.2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4.2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4.2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4.2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4.2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4.2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4.2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4.2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4.2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4.2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4.2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4.2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4.2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4.2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4.2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4.2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4.2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4.2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4.2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4.2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4.2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4.2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4.2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4.2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4.2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4.2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4.2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4.2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4.2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4.2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4.2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4.2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4.2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4.2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4.2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4.2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4.2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4.2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4.2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4.2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4.2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4.2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4.2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4.2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4.2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4.2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4.2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4.2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4.2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4.2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4.2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4.2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4.2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4.2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4.2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4.2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4.2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4.2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4.2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4.2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4.2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4.2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4.2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4.2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4.2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4.2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4.2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4.2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4.2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4.2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4.2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4.2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4.2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4.2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4.2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4.2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4.2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4.2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4.2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4.2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4.2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4.2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4.2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4.2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4.2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4.2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4.2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4.2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4.2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4.2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4.2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4.2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4.2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4.2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4.2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4.2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4.2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4.2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4.2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4.2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4.2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4.2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4.2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4.2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4.2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4.2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4.2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4.2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4.2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4.2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4.2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4.2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4.2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4.2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4.2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4.2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4.2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4.2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4.2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4.2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4.2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4.2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4.2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4.2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4.2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4.2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4.2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4.2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4.2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4.2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4.2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4.2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4.2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4.2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4.2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4.2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4.2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4.2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4.2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4.2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4.2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4.2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4.2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4.2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4.2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4.2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4.2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4.2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4.2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4.2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4.2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4.2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4.2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4.2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4.2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4.2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4.2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4.2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4.2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4.2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4.2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4.2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4.2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4.2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4.2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4.2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4.2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4.2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4.2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4.2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4.2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4.2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4.2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4.2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4.2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4.2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4.2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4.2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4.2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4.2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4.2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4.2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4.2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4.2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4.2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4.2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4.2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4.2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4.2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4.2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4.2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4.2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4.2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4.2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4.2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4.2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4.2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4.2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4.2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4.2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4.2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4.2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4.2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4.2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4.2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4.2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4.2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4.2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4.2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4.2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4.2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4.2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4.2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4.2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4.2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4.2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4.2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4.2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4.2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4.2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4.2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4.2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4.2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4.2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4.2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4.2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4.2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4.2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4.2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4.2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4.2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4.2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4.2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4.2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4.2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4.2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4.2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4.2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4.2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4.2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4.2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4.2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4.2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4.2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4.2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4.2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4.2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4.2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4.2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4.2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4.2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4.2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4.2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4.2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4.2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4.2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4.2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4.2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4.2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4.2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4.2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4.2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4.2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4.2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4.2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4.2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4.2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4.2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4.2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4.2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4.2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4.2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4.2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4.2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4.2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4.2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4.2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4.2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4.2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4.2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4.2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4.2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4.2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4.2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4.2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4.2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4.2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4.2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4.2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4.2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4.2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4.2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4.2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</sheetData>
  <mergeCells count="6">
    <mergeCell ref="A50:D50"/>
    <mergeCell ref="A1:D1"/>
    <mergeCell ref="A3:D3"/>
    <mergeCell ref="A5:D5"/>
    <mergeCell ref="C22:C24"/>
    <mergeCell ref="D22:D24"/>
  </mergeCells>
  <pageMargins left="0.70866141732283472" right="0.11811023622047245" top="0.74803149606299213" bottom="0.15748031496062992" header="0.31496062992125984" footer="0.31496062992125984"/>
  <pageSetup paperSize="9" scale="68" orientation="portrait" verticalDpi="0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3"/>
  <sheetViews>
    <sheetView workbookViewId="0">
      <selection activeCell="E8" sqref="E8"/>
    </sheetView>
  </sheetViews>
  <sheetFormatPr defaultColWidth="12.625" defaultRowHeight="15" customHeight="1"/>
  <cols>
    <col min="1" max="1" width="9.125" customWidth="1"/>
    <col min="2" max="3" width="17.125" customWidth="1"/>
    <col min="4" max="4" width="18.875" bestFit="1" customWidth="1"/>
    <col min="5" max="5" width="17.75" customWidth="1"/>
    <col min="6" max="6" width="17.125" customWidth="1"/>
    <col min="7" max="7" width="21.5" customWidth="1"/>
    <col min="8" max="8" width="12.125" customWidth="1"/>
    <col min="9" max="15" width="7.625" customWidth="1"/>
  </cols>
  <sheetData>
    <row r="1" spans="1:26" ht="15.75" customHeight="1">
      <c r="A1" s="329" t="s">
        <v>5</v>
      </c>
      <c r="B1" s="329"/>
      <c r="C1" s="329"/>
      <c r="D1" s="329"/>
      <c r="E1" s="32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9"/>
      <c r="Y1" s="9"/>
      <c r="Z1" s="9"/>
    </row>
    <row r="2" spans="1:26" ht="16.5" customHeight="1">
      <c r="A2" s="329"/>
      <c r="B2" s="329"/>
      <c r="C2" s="329"/>
      <c r="D2" s="329"/>
      <c r="E2" s="32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</row>
    <row r="4" spans="1:26" ht="16.5" customHeight="1">
      <c r="A4" s="330" t="s">
        <v>211</v>
      </c>
      <c r="B4" s="330"/>
      <c r="C4" s="330"/>
      <c r="D4" s="330"/>
      <c r="E4" s="330"/>
      <c r="F4" s="1"/>
      <c r="G4" s="1"/>
      <c r="H4" s="1"/>
      <c r="I4" s="1"/>
      <c r="J4" s="1"/>
      <c r="K4" s="1"/>
      <c r="L4" s="1"/>
      <c r="M4" s="1"/>
      <c r="N4" s="2"/>
      <c r="O4" s="2"/>
    </row>
    <row r="5" spans="1:26" ht="16.5">
      <c r="A5" s="330"/>
      <c r="B5" s="330"/>
      <c r="C5" s="330"/>
      <c r="D5" s="330"/>
      <c r="E5" s="330"/>
      <c r="F5" s="1"/>
      <c r="G5" s="1"/>
      <c r="H5" s="1"/>
      <c r="I5" s="1"/>
      <c r="J5" s="1"/>
      <c r="K5" s="1"/>
      <c r="L5" s="1"/>
      <c r="M5" s="1"/>
      <c r="N5" s="2"/>
      <c r="O5" s="2"/>
    </row>
    <row r="7" spans="1:26" ht="115.5">
      <c r="A7" s="3" t="s">
        <v>0</v>
      </c>
      <c r="B7" s="4" t="s">
        <v>221</v>
      </c>
      <c r="C7" s="4" t="s">
        <v>222</v>
      </c>
      <c r="D7" s="4" t="s">
        <v>223</v>
      </c>
      <c r="E7" s="4" t="s">
        <v>224</v>
      </c>
    </row>
    <row r="8" spans="1:26" ht="29.45" customHeight="1">
      <c r="A8" s="5" t="s">
        <v>214</v>
      </c>
      <c r="B8" s="6">
        <f>'2020-21'!B67</f>
        <v>3285000</v>
      </c>
      <c r="C8" s="6">
        <f>'2020-21'!C67</f>
        <v>2107550.2400000002</v>
      </c>
      <c r="D8" s="6">
        <f>'2020-21'!E67</f>
        <v>11920844</v>
      </c>
      <c r="E8" s="6">
        <f>'2020-21'!F67</f>
        <v>8810313.4399999995</v>
      </c>
    </row>
    <row r="9" spans="1:26" ht="30" customHeight="1">
      <c r="A9" s="5" t="s">
        <v>1</v>
      </c>
      <c r="B9" s="6">
        <f>'2019-20'!B74</f>
        <v>9702000</v>
      </c>
      <c r="C9" s="6">
        <f>'2019-20'!C74</f>
        <v>6412623.96</v>
      </c>
      <c r="D9" s="6">
        <f>'2019-20'!E74</f>
        <v>18108844</v>
      </c>
      <c r="E9" s="6">
        <f>'2019-20'!F74</f>
        <v>14590740.140000001</v>
      </c>
    </row>
    <row r="10" spans="1:26" ht="30" customHeight="1">
      <c r="A10" s="5" t="s">
        <v>2</v>
      </c>
      <c r="B10" s="6">
        <f>'2018-19'!B66</f>
        <v>8705000</v>
      </c>
      <c r="C10" s="6">
        <f>'2018-19'!C66</f>
        <v>6442971.9399999995</v>
      </c>
      <c r="D10" s="6">
        <f>'2018-19'!E66</f>
        <v>24426284</v>
      </c>
      <c r="E10" s="6">
        <f>'2018-19'!F66</f>
        <v>21226028.189999998</v>
      </c>
      <c r="G10" s="1"/>
    </row>
    <row r="11" spans="1:26" ht="30" customHeight="1">
      <c r="A11" s="5" t="s">
        <v>3</v>
      </c>
      <c r="B11" s="6">
        <f>'2017-18'!B75</f>
        <v>6371717.4000000004</v>
      </c>
      <c r="C11" s="6">
        <f>'2017-18'!C75</f>
        <v>5509004.6699999999</v>
      </c>
      <c r="D11" s="6">
        <f>'2017-18'!E75</f>
        <v>21937344</v>
      </c>
      <c r="E11" s="6">
        <f>'2017-18'!F75</f>
        <v>17870138.27</v>
      </c>
    </row>
    <row r="12" spans="1:26" ht="30" customHeight="1">
      <c r="A12" s="5" t="s">
        <v>4</v>
      </c>
      <c r="B12" s="6">
        <f>'2016-17'!B72</f>
        <v>6565390.04</v>
      </c>
      <c r="C12" s="6">
        <f>'2016-17'!C72</f>
        <v>5347361</v>
      </c>
      <c r="D12" s="6">
        <f>'2016-17'!E72</f>
        <v>13457844</v>
      </c>
      <c r="E12" s="6">
        <f>'2016-17'!F72</f>
        <v>13077893.42</v>
      </c>
    </row>
    <row r="14" spans="1:26" ht="15" customHeight="1">
      <c r="B14" s="288"/>
      <c r="C14" s="288"/>
      <c r="D14" s="288"/>
      <c r="E14" s="288"/>
    </row>
    <row r="15" spans="1:26" ht="15" customHeight="1">
      <c r="B15" s="316" t="s">
        <v>0</v>
      </c>
      <c r="C15" s="316" t="s">
        <v>215</v>
      </c>
      <c r="D15" s="316" t="s">
        <v>216</v>
      </c>
      <c r="E15" s="316" t="s">
        <v>217</v>
      </c>
      <c r="F15" s="316" t="s">
        <v>218</v>
      </c>
    </row>
    <row r="16" spans="1:26" ht="15" customHeight="1">
      <c r="B16" s="326" t="s">
        <v>214</v>
      </c>
      <c r="C16" s="317">
        <f>C8+E8</f>
        <v>10917863.68</v>
      </c>
      <c r="D16" s="145">
        <v>442137</v>
      </c>
      <c r="E16" s="145">
        <v>920704</v>
      </c>
      <c r="F16" s="317">
        <f>SUM(C16:E16)</f>
        <v>12280704.68</v>
      </c>
    </row>
    <row r="17" spans="2:9" ht="15" customHeight="1">
      <c r="B17" s="327" t="s">
        <v>1</v>
      </c>
      <c r="C17" s="317">
        <f>C9+E9</f>
        <v>21003364.100000001</v>
      </c>
      <c r="D17" s="317">
        <v>557821</v>
      </c>
      <c r="E17" s="317">
        <v>9170460.2199999988</v>
      </c>
      <c r="F17" s="317">
        <f t="shared" ref="F17:F20" si="0">SUM(C17:E17)</f>
        <v>30731645.32</v>
      </c>
      <c r="G17" s="288"/>
      <c r="H17" s="288"/>
    </row>
    <row r="18" spans="2:9" ht="15" customHeight="1">
      <c r="B18" s="328" t="s">
        <v>2</v>
      </c>
      <c r="C18" s="317">
        <f t="shared" ref="C18:C20" si="1">C10+E10</f>
        <v>27669000.129999995</v>
      </c>
      <c r="D18" s="145">
        <v>356811.1</v>
      </c>
      <c r="E18" s="145">
        <v>12155279</v>
      </c>
      <c r="F18" s="317">
        <f t="shared" si="0"/>
        <v>40181090.229999997</v>
      </c>
    </row>
    <row r="19" spans="2:9" ht="15" customHeight="1">
      <c r="B19" s="327" t="s">
        <v>3</v>
      </c>
      <c r="C19" s="317">
        <f t="shared" si="1"/>
        <v>23379142.939999998</v>
      </c>
      <c r="D19" s="318">
        <v>344081</v>
      </c>
      <c r="E19" s="318">
        <v>8930058</v>
      </c>
      <c r="F19" s="317">
        <f t="shared" si="0"/>
        <v>32653281.939999998</v>
      </c>
    </row>
    <row r="20" spans="2:9" ht="15" customHeight="1">
      <c r="B20" s="327" t="s">
        <v>4</v>
      </c>
      <c r="C20" s="317">
        <f t="shared" si="1"/>
        <v>18425254.420000002</v>
      </c>
      <c r="D20" s="318">
        <v>340117</v>
      </c>
      <c r="E20" s="318">
        <v>2913689</v>
      </c>
      <c r="F20" s="317">
        <f t="shared" si="0"/>
        <v>21679060.420000002</v>
      </c>
      <c r="G20" s="7"/>
      <c r="H20" s="7">
        <f>'2016-17'!H72</f>
        <v>0</v>
      </c>
      <c r="I20" s="7">
        <f>'2016-17'!I72</f>
        <v>0</v>
      </c>
    </row>
    <row r="21" spans="2:9" ht="15" customHeight="1">
      <c r="B21" s="7"/>
      <c r="C21" s="7"/>
      <c r="D21" s="7"/>
      <c r="E21" s="7"/>
      <c r="F21" s="7"/>
      <c r="G21" s="7"/>
    </row>
    <row r="22" spans="2:9" ht="15" customHeight="1">
      <c r="B22" s="7"/>
      <c r="C22" s="7"/>
      <c r="D22" s="7"/>
      <c r="E22" s="7"/>
      <c r="F22" s="7"/>
      <c r="G22" s="7"/>
    </row>
    <row r="23" spans="2:9" ht="15.75" customHeight="1">
      <c r="B23" s="7"/>
      <c r="C23" s="7"/>
      <c r="D23" s="7"/>
      <c r="E23" s="7"/>
      <c r="F23" s="7"/>
    </row>
    <row r="24" spans="2:9" ht="15.75" customHeight="1">
      <c r="B24" s="7"/>
      <c r="C24" s="7"/>
      <c r="D24" s="7"/>
      <c r="E24" s="7"/>
      <c r="F24" s="7"/>
    </row>
    <row r="25" spans="2:9" ht="15.75" customHeight="1"/>
    <row r="26" spans="2:9" ht="15.75" customHeight="1"/>
    <row r="27" spans="2:9" ht="15.75" customHeight="1"/>
    <row r="28" spans="2:9" ht="15.75" customHeight="1"/>
    <row r="29" spans="2:9" ht="15.75" customHeight="1"/>
    <row r="30" spans="2:9" ht="15.75" customHeight="1"/>
    <row r="31" spans="2:9" ht="15.75" customHeight="1"/>
    <row r="32" spans="2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2">
    <mergeCell ref="A1:E2"/>
    <mergeCell ref="A4:E5"/>
  </mergeCells>
  <pageMargins left="0.70866141732283472" right="0.31496062992125984" top="1.9685039370078741" bottom="0.74803149606299213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35"/>
  <sheetViews>
    <sheetView workbookViewId="0">
      <selection activeCell="B77" sqref="B77"/>
    </sheetView>
  </sheetViews>
  <sheetFormatPr defaultColWidth="12.625" defaultRowHeight="15" customHeight="1"/>
  <cols>
    <col min="1" max="1" width="52.5" customWidth="1"/>
    <col min="2" max="2" width="16.25" customWidth="1"/>
    <col min="3" max="3" width="17.625" customWidth="1"/>
    <col min="4" max="4" width="44.875" customWidth="1"/>
    <col min="5" max="5" width="15.375" customWidth="1"/>
    <col min="6" max="6" width="16.75" customWidth="1"/>
    <col min="7" max="7" width="11" customWidth="1"/>
    <col min="8" max="8" width="13.375" customWidth="1"/>
    <col min="9" max="9" width="15.375" customWidth="1"/>
    <col min="10" max="10" width="15.875" customWidth="1"/>
    <col min="11" max="11" width="10.5" customWidth="1"/>
    <col min="12" max="12" width="11" customWidth="1"/>
    <col min="13" max="26" width="7.625" customWidth="1"/>
  </cols>
  <sheetData>
    <row r="1" spans="1:26" ht="16.5">
      <c r="A1" s="331" t="s">
        <v>5</v>
      </c>
      <c r="B1" s="332"/>
      <c r="C1" s="332"/>
      <c r="D1" s="332"/>
      <c r="E1" s="332"/>
      <c r="F1" s="333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7"/>
      <c r="Y1" s="37"/>
      <c r="Z1" s="37"/>
    </row>
    <row r="2" spans="1:26">
      <c r="A2" s="8"/>
      <c r="B2" s="10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7"/>
      <c r="Y2" s="37"/>
      <c r="Z2" s="37"/>
    </row>
    <row r="3" spans="1:26" ht="16.5">
      <c r="A3" s="334" t="s">
        <v>62</v>
      </c>
      <c r="B3" s="335"/>
      <c r="C3" s="335"/>
      <c r="D3" s="335"/>
      <c r="E3" s="335"/>
      <c r="F3" s="336"/>
      <c r="G3" s="4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7"/>
      <c r="Y3" s="37"/>
      <c r="Z3" s="37"/>
    </row>
    <row r="4" spans="1:26">
      <c r="A4" s="8"/>
      <c r="B4" s="10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7"/>
      <c r="Y4" s="37"/>
      <c r="Z4" s="37"/>
    </row>
    <row r="5" spans="1:26" ht="15.75">
      <c r="A5" s="11" t="s">
        <v>63</v>
      </c>
      <c r="B5" s="10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7"/>
      <c r="Y5" s="37"/>
      <c r="Z5" s="37"/>
    </row>
    <row r="6" spans="1:26" ht="18.75">
      <c r="A6" s="337" t="s">
        <v>6</v>
      </c>
      <c r="B6" s="338"/>
      <c r="C6" s="338"/>
      <c r="D6" s="338"/>
      <c r="E6" s="338"/>
      <c r="F6" s="339"/>
      <c r="G6" s="4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7"/>
      <c r="Y6" s="37"/>
      <c r="Z6" s="37"/>
    </row>
    <row r="7" spans="1:26" ht="63">
      <c r="A7" s="12" t="s">
        <v>7</v>
      </c>
      <c r="B7" s="12" t="s">
        <v>8</v>
      </c>
      <c r="C7" s="12" t="s">
        <v>54</v>
      </c>
      <c r="D7" s="49" t="s">
        <v>7</v>
      </c>
      <c r="E7" s="13" t="s">
        <v>9</v>
      </c>
      <c r="F7" s="13" t="s">
        <v>55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37"/>
      <c r="Y7" s="37"/>
      <c r="Z7" s="37"/>
    </row>
    <row r="8" spans="1:26" ht="15.75">
      <c r="A8" s="191" t="s">
        <v>164</v>
      </c>
      <c r="B8" s="141"/>
      <c r="C8" s="141"/>
      <c r="D8" s="191" t="s">
        <v>164</v>
      </c>
      <c r="E8" s="13"/>
      <c r="F8" s="13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37"/>
      <c r="Y8" s="37"/>
      <c r="Z8" s="37"/>
    </row>
    <row r="9" spans="1:26" ht="16.5">
      <c r="A9" s="16" t="s">
        <v>10</v>
      </c>
      <c r="B9" s="19">
        <v>570000</v>
      </c>
      <c r="C9" s="19">
        <v>572567</v>
      </c>
      <c r="D9" s="16" t="s">
        <v>11</v>
      </c>
      <c r="E9" s="17">
        <v>245244</v>
      </c>
      <c r="F9" s="17">
        <v>245244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37"/>
      <c r="Y9" s="37"/>
      <c r="Z9" s="37"/>
    </row>
    <row r="10" spans="1:26" ht="16.5">
      <c r="A10" s="16" t="s">
        <v>12</v>
      </c>
      <c r="B10" s="19">
        <v>300000</v>
      </c>
      <c r="C10" s="17">
        <v>295230</v>
      </c>
      <c r="D10" s="16" t="s">
        <v>13</v>
      </c>
      <c r="E10" s="19">
        <v>441600</v>
      </c>
      <c r="F10" s="17">
        <v>441600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7"/>
      <c r="Y10" s="37"/>
      <c r="Z10" s="37"/>
    </row>
    <row r="11" spans="1:26" ht="16.5">
      <c r="A11" s="16" t="s">
        <v>14</v>
      </c>
      <c r="B11" s="19">
        <v>230000</v>
      </c>
      <c r="C11" s="19">
        <v>66977</v>
      </c>
      <c r="D11" s="16" t="s">
        <v>15</v>
      </c>
      <c r="E11" s="17">
        <v>150000</v>
      </c>
      <c r="F11" s="17">
        <v>15612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37"/>
      <c r="Y11" s="37"/>
      <c r="Z11" s="37"/>
    </row>
    <row r="12" spans="1:26" ht="16.5">
      <c r="A12" s="16" t="s">
        <v>16</v>
      </c>
      <c r="B12" s="19">
        <v>70000</v>
      </c>
      <c r="C12" s="19">
        <v>55266</v>
      </c>
      <c r="D12" s="50" t="s">
        <v>20</v>
      </c>
      <c r="E12" s="17">
        <v>15000</v>
      </c>
      <c r="F12" s="17">
        <v>10769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37"/>
      <c r="Y12" s="37"/>
      <c r="Z12" s="37"/>
    </row>
    <row r="13" spans="1:26" ht="16.5">
      <c r="A13" s="16" t="s">
        <v>64</v>
      </c>
      <c r="B13" s="19">
        <v>5000</v>
      </c>
      <c r="C13" s="19">
        <v>4560</v>
      </c>
      <c r="D13" s="16" t="s">
        <v>22</v>
      </c>
      <c r="E13" s="17">
        <v>10000</v>
      </c>
      <c r="F13" s="17">
        <v>9350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37"/>
      <c r="Y13" s="37"/>
      <c r="Z13" s="37"/>
    </row>
    <row r="14" spans="1:26" ht="16.5">
      <c r="A14" s="16" t="s">
        <v>65</v>
      </c>
      <c r="B14" s="19">
        <v>10000</v>
      </c>
      <c r="C14" s="54">
        <v>6031</v>
      </c>
      <c r="D14" s="16" t="s">
        <v>66</v>
      </c>
      <c r="E14" s="17">
        <f>70000+10000</f>
        <v>80000</v>
      </c>
      <c r="F14" s="17">
        <f>52780+6090</f>
        <v>58870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37"/>
      <c r="Y14" s="37"/>
      <c r="Z14" s="37"/>
    </row>
    <row r="15" spans="1:26" ht="16.5">
      <c r="A15" s="188" t="s">
        <v>67</v>
      </c>
      <c r="B15" s="189">
        <v>150000</v>
      </c>
      <c r="C15" s="190">
        <f>57840-3360-2730</f>
        <v>51750</v>
      </c>
      <c r="D15" s="16" t="s">
        <v>24</v>
      </c>
      <c r="E15" s="17">
        <v>120000</v>
      </c>
      <c r="F15" s="17">
        <v>115754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37"/>
      <c r="Y15" s="37"/>
      <c r="Z15" s="37"/>
    </row>
    <row r="16" spans="1:26" ht="16.5">
      <c r="A16" s="53" t="s">
        <v>69</v>
      </c>
      <c r="B16" s="19">
        <v>35000</v>
      </c>
      <c r="C16" s="187">
        <v>34500</v>
      </c>
      <c r="D16" s="16" t="s">
        <v>18</v>
      </c>
      <c r="E16" s="17">
        <v>3000</v>
      </c>
      <c r="F16" s="17">
        <v>1438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37"/>
      <c r="Y16" s="37"/>
      <c r="Z16" s="37"/>
    </row>
    <row r="17" spans="1:26" ht="16.5">
      <c r="A17" s="16" t="s">
        <v>25</v>
      </c>
      <c r="B17" s="19">
        <v>12000</v>
      </c>
      <c r="C17" s="51">
        <v>10325</v>
      </c>
      <c r="D17" s="157" t="s">
        <v>154</v>
      </c>
      <c r="E17" s="57">
        <v>50000</v>
      </c>
      <c r="F17" s="57">
        <v>45863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37"/>
      <c r="Y17" s="37"/>
      <c r="Z17" s="37"/>
    </row>
    <row r="18" spans="1:26" ht="16.5">
      <c r="A18" s="55" t="s">
        <v>19</v>
      </c>
      <c r="B18" s="19">
        <v>110000</v>
      </c>
      <c r="C18" s="56">
        <v>93639</v>
      </c>
      <c r="D18" s="16" t="s">
        <v>26</v>
      </c>
      <c r="E18" s="17">
        <v>250000</v>
      </c>
      <c r="F18" s="17">
        <v>149950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37"/>
      <c r="Y18" s="37"/>
      <c r="Z18" s="37"/>
    </row>
    <row r="19" spans="1:26" ht="16.5">
      <c r="A19" s="16" t="s">
        <v>21</v>
      </c>
      <c r="B19" s="19">
        <v>20000</v>
      </c>
      <c r="C19" s="51">
        <v>5121</v>
      </c>
      <c r="D19" s="16" t="s">
        <v>27</v>
      </c>
      <c r="E19" s="17">
        <v>15000</v>
      </c>
      <c r="F19" s="17">
        <v>2800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37"/>
      <c r="Y19" s="37"/>
      <c r="Z19" s="37"/>
    </row>
    <row r="20" spans="1:26" ht="16.5">
      <c r="A20" s="53" t="s">
        <v>23</v>
      </c>
      <c r="B20" s="35">
        <v>10000</v>
      </c>
      <c r="C20" s="54">
        <v>5521</v>
      </c>
      <c r="D20" s="16" t="s">
        <v>29</v>
      </c>
      <c r="E20" s="17">
        <v>10000</v>
      </c>
      <c r="F20" s="17">
        <v>5222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37"/>
      <c r="Y20" s="37"/>
      <c r="Z20" s="37"/>
    </row>
    <row r="21" spans="1:26" ht="16.5" customHeight="1">
      <c r="A21" s="158" t="s">
        <v>155</v>
      </c>
      <c r="B21" s="19">
        <v>100000</v>
      </c>
      <c r="C21" s="51">
        <v>33449</v>
      </c>
      <c r="D21" s="193" t="s">
        <v>165</v>
      </c>
      <c r="E21" s="154"/>
      <c r="F21" s="154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37"/>
      <c r="Y21" s="37"/>
      <c r="Z21" s="37"/>
    </row>
    <row r="22" spans="1:26" ht="16.5" customHeight="1">
      <c r="A22" s="193" t="s">
        <v>165</v>
      </c>
      <c r="B22" s="19"/>
      <c r="C22" s="51"/>
      <c r="D22" s="53" t="s">
        <v>31</v>
      </c>
      <c r="E22" s="52">
        <v>50000</v>
      </c>
      <c r="F22" s="52">
        <f>18513-12085+27492</f>
        <v>33920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37"/>
      <c r="Y22" s="37"/>
      <c r="Z22" s="37"/>
    </row>
    <row r="23" spans="1:26" ht="15.75" customHeight="1">
      <c r="A23" s="16" t="s">
        <v>28</v>
      </c>
      <c r="B23" s="19">
        <v>25000</v>
      </c>
      <c r="C23" s="51">
        <v>30000</v>
      </c>
      <c r="D23" s="16" t="s">
        <v>32</v>
      </c>
      <c r="E23" s="17">
        <v>4350000</v>
      </c>
      <c r="F23" s="17">
        <v>4336138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37"/>
      <c r="Y23" s="37"/>
      <c r="Z23" s="37"/>
    </row>
    <row r="24" spans="1:26" ht="15.75" customHeight="1">
      <c r="A24" s="58" t="s">
        <v>30</v>
      </c>
      <c r="B24" s="59">
        <v>220000</v>
      </c>
      <c r="C24" s="56">
        <v>220867</v>
      </c>
      <c r="D24" s="58" t="s">
        <v>70</v>
      </c>
      <c r="E24" s="62">
        <v>25000</v>
      </c>
      <c r="F24" s="62">
        <v>23647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37"/>
      <c r="Y24" s="37"/>
      <c r="Z24" s="37"/>
    </row>
    <row r="25" spans="1:26" ht="15.75" customHeight="1">
      <c r="A25" s="60" t="s">
        <v>37</v>
      </c>
      <c r="B25" s="19">
        <v>25000</v>
      </c>
      <c r="C25" s="61">
        <v>13020</v>
      </c>
      <c r="D25" s="58" t="s">
        <v>71</v>
      </c>
      <c r="E25" s="62">
        <v>380000</v>
      </c>
      <c r="F25" s="62">
        <f>456000-111720</f>
        <v>344280</v>
      </c>
      <c r="G25" s="8"/>
      <c r="H25" s="8"/>
      <c r="I25" s="8"/>
      <c r="J25" s="63"/>
      <c r="K25" s="10"/>
      <c r="L25" s="64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37"/>
      <c r="Y25" s="37"/>
      <c r="Z25" s="37"/>
    </row>
    <row r="26" spans="1:26" ht="15.75" customHeight="1">
      <c r="A26" s="16" t="s">
        <v>33</v>
      </c>
      <c r="B26" s="19">
        <v>230000</v>
      </c>
      <c r="C26" s="51">
        <f>210975+15545</f>
        <v>226520</v>
      </c>
      <c r="D26" s="16" t="s">
        <v>34</v>
      </c>
      <c r="E26" s="17">
        <v>2100000</v>
      </c>
      <c r="F26" s="17">
        <f>1699272+355914</f>
        <v>2055186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37"/>
      <c r="Y26" s="37"/>
      <c r="Z26" s="37"/>
    </row>
    <row r="27" spans="1:26" ht="15.75" customHeight="1">
      <c r="A27" s="16" t="s">
        <v>35</v>
      </c>
      <c r="B27" s="19">
        <v>720000</v>
      </c>
      <c r="C27" s="51">
        <f>719188</f>
        <v>719188</v>
      </c>
      <c r="D27" s="53" t="s">
        <v>72</v>
      </c>
      <c r="E27" s="17">
        <v>45000</v>
      </c>
      <c r="F27" s="17">
        <v>43374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37"/>
      <c r="Y27" s="37"/>
      <c r="Z27" s="37"/>
    </row>
    <row r="28" spans="1:26" ht="15.75" customHeight="1">
      <c r="A28" s="16" t="s">
        <v>39</v>
      </c>
      <c r="B28" s="19">
        <v>20000</v>
      </c>
      <c r="C28" s="51">
        <v>26139</v>
      </c>
      <c r="D28" s="53" t="s">
        <v>38</v>
      </c>
      <c r="E28" s="52">
        <v>70000</v>
      </c>
      <c r="F28" s="52">
        <v>68118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37"/>
      <c r="Y28" s="37"/>
      <c r="Z28" s="37"/>
    </row>
    <row r="29" spans="1:26" ht="15.75" customHeight="1">
      <c r="A29" s="16" t="s">
        <v>73</v>
      </c>
      <c r="B29" s="19">
        <v>5000</v>
      </c>
      <c r="C29" s="51">
        <v>456.5</v>
      </c>
      <c r="D29" s="16" t="s">
        <v>75</v>
      </c>
      <c r="E29" s="17">
        <v>150000</v>
      </c>
      <c r="F29" s="17">
        <v>122921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37"/>
      <c r="Y29" s="37"/>
      <c r="Z29" s="37"/>
    </row>
    <row r="30" spans="1:26" ht="15.75" customHeight="1">
      <c r="A30" s="16" t="s">
        <v>74</v>
      </c>
      <c r="B30" s="19">
        <v>50000</v>
      </c>
      <c r="C30" s="51">
        <v>24000</v>
      </c>
      <c r="D30" s="58" t="s">
        <v>46</v>
      </c>
      <c r="E30" s="62">
        <f>100000+400000</f>
        <v>500000</v>
      </c>
      <c r="F30" s="62">
        <f>41413+350082.25</f>
        <v>391495.25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37"/>
      <c r="Y30" s="37"/>
      <c r="Z30" s="37"/>
    </row>
    <row r="31" spans="1:26" ht="15.75" customHeight="1">
      <c r="A31" s="16" t="s">
        <v>42</v>
      </c>
      <c r="B31" s="19">
        <f>150000+500000</f>
        <v>650000</v>
      </c>
      <c r="C31" s="51">
        <f>125799.5+470415</f>
        <v>596214.5</v>
      </c>
      <c r="D31" s="16" t="s">
        <v>40</v>
      </c>
      <c r="E31" s="17">
        <v>690000</v>
      </c>
      <c r="F31" s="17">
        <v>688883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37"/>
      <c r="Y31" s="37"/>
      <c r="Z31" s="37"/>
    </row>
    <row r="32" spans="1:26" ht="15.75" customHeight="1">
      <c r="A32" s="16" t="s">
        <v>76</v>
      </c>
      <c r="B32" s="19">
        <v>20000</v>
      </c>
      <c r="C32" s="51">
        <v>6808</v>
      </c>
      <c r="D32" s="53" t="s">
        <v>41</v>
      </c>
      <c r="E32" s="52">
        <v>1400000</v>
      </c>
      <c r="F32" s="52">
        <f>1285977.64+147559</f>
        <v>1433536.64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37"/>
      <c r="Y32" s="37"/>
      <c r="Z32" s="37"/>
    </row>
    <row r="33" spans="1:26" ht="15.75" customHeight="1">
      <c r="A33" s="16" t="s">
        <v>45</v>
      </c>
      <c r="B33" s="19">
        <f>100000+50000</f>
        <v>150000</v>
      </c>
      <c r="C33" s="51">
        <f>83146+39302</f>
        <v>122448</v>
      </c>
      <c r="D33" s="16" t="s">
        <v>43</v>
      </c>
      <c r="E33" s="154">
        <v>5000</v>
      </c>
      <c r="F33" s="154">
        <v>8400</v>
      </c>
      <c r="G33" s="8"/>
      <c r="H33" s="8"/>
      <c r="I33" s="63"/>
      <c r="J33" s="10"/>
      <c r="K33" s="64"/>
      <c r="L33" s="8"/>
      <c r="M33" s="8"/>
      <c r="N33" s="8"/>
      <c r="O33" s="37"/>
      <c r="P33" s="8"/>
      <c r="Q33" s="8"/>
      <c r="R33" s="8"/>
      <c r="S33" s="8"/>
      <c r="T33" s="8"/>
      <c r="U33" s="8"/>
      <c r="V33" s="8"/>
      <c r="W33" s="8"/>
      <c r="X33" s="37"/>
      <c r="Y33" s="37"/>
      <c r="Z33" s="37"/>
    </row>
    <row r="34" spans="1:26" ht="15.75" customHeight="1">
      <c r="A34" s="16" t="s">
        <v>48</v>
      </c>
      <c r="B34" s="19">
        <v>25000</v>
      </c>
      <c r="C34" s="51">
        <v>21324</v>
      </c>
      <c r="D34" s="197" t="s">
        <v>167</v>
      </c>
      <c r="E34" s="145"/>
      <c r="F34" s="145"/>
      <c r="G34" s="8"/>
      <c r="H34" s="8"/>
      <c r="I34" s="63"/>
      <c r="J34" s="10"/>
      <c r="K34" s="64"/>
      <c r="L34" s="8"/>
      <c r="M34" s="8"/>
      <c r="N34" s="8"/>
      <c r="O34" s="37"/>
      <c r="P34" s="8"/>
      <c r="Q34" s="8"/>
      <c r="R34" s="8"/>
      <c r="S34" s="8"/>
      <c r="T34" s="8"/>
      <c r="U34" s="8"/>
      <c r="V34" s="8"/>
      <c r="W34" s="8"/>
      <c r="X34" s="37"/>
      <c r="Y34" s="37"/>
      <c r="Z34" s="37"/>
    </row>
    <row r="35" spans="1:26" ht="15.75" customHeight="1">
      <c r="A35" s="16" t="s">
        <v>56</v>
      </c>
      <c r="B35" s="19">
        <v>300000</v>
      </c>
      <c r="C35" s="51">
        <v>251103</v>
      </c>
      <c r="D35" s="196" t="s">
        <v>186</v>
      </c>
      <c r="E35" s="162"/>
      <c r="F35" s="162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37"/>
      <c r="Y35" s="37"/>
      <c r="Z35" s="37"/>
    </row>
    <row r="36" spans="1:26" ht="15.75" customHeight="1">
      <c r="A36" s="16" t="s">
        <v>57</v>
      </c>
      <c r="B36" s="19">
        <v>50000</v>
      </c>
      <c r="C36" s="54">
        <v>40955</v>
      </c>
      <c r="D36" s="209" t="s">
        <v>176</v>
      </c>
      <c r="E36" s="210">
        <v>100000</v>
      </c>
      <c r="F36" s="210">
        <v>287501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37"/>
      <c r="Y36" s="37"/>
      <c r="Z36" s="37"/>
    </row>
    <row r="37" spans="1:26" ht="15.75" customHeight="1">
      <c r="A37" s="16" t="s">
        <v>58</v>
      </c>
      <c r="B37" s="51">
        <v>45000</v>
      </c>
      <c r="C37" s="166">
        <v>6838</v>
      </c>
      <c r="D37" s="145"/>
      <c r="E37" s="145"/>
      <c r="F37" s="145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37"/>
      <c r="Y37" s="37"/>
      <c r="Z37" s="37"/>
    </row>
    <row r="38" spans="1:26" ht="15.75" customHeight="1">
      <c r="A38" s="16" t="s">
        <v>59</v>
      </c>
      <c r="B38" s="51">
        <v>25000</v>
      </c>
      <c r="C38" s="166">
        <v>24380</v>
      </c>
      <c r="D38" s="145"/>
      <c r="E38" s="145"/>
      <c r="F38" s="145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37"/>
      <c r="Y38" s="37"/>
      <c r="Z38" s="37"/>
    </row>
    <row r="39" spans="1:26" ht="15.75" customHeight="1">
      <c r="A39" s="58" t="s">
        <v>49</v>
      </c>
      <c r="B39" s="51">
        <v>2000</v>
      </c>
      <c r="C39" s="166">
        <v>1300</v>
      </c>
      <c r="D39" s="162"/>
      <c r="E39" s="162"/>
      <c r="F39" s="162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37"/>
      <c r="Y39" s="37"/>
      <c r="Z39" s="37"/>
    </row>
    <row r="40" spans="1:26" ht="15.75" customHeight="1">
      <c r="A40" s="193" t="s">
        <v>167</v>
      </c>
      <c r="B40" s="51"/>
      <c r="C40" s="166"/>
      <c r="D40" s="162"/>
      <c r="E40" s="162"/>
      <c r="F40" s="162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155" t="s">
        <v>169</v>
      </c>
      <c r="B41" s="19">
        <v>68750</v>
      </c>
      <c r="C41" s="56">
        <v>27820</v>
      </c>
      <c r="D41" s="163"/>
      <c r="E41" s="163"/>
      <c r="F41" s="163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160" t="s">
        <v>170</v>
      </c>
      <c r="B42" s="19">
        <v>179640.04</v>
      </c>
      <c r="C42" s="51">
        <v>118853</v>
      </c>
      <c r="D42" s="66"/>
      <c r="E42" s="66"/>
      <c r="F42" s="66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160" t="s">
        <v>185</v>
      </c>
      <c r="B43" s="68"/>
      <c r="C43" s="51"/>
      <c r="D43" s="66"/>
      <c r="E43" s="66"/>
      <c r="F43" s="6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0.25" customHeight="1">
      <c r="A44" s="155" t="s">
        <v>172</v>
      </c>
      <c r="B44" s="19">
        <v>500000</v>
      </c>
      <c r="C44" s="51">
        <f>245967+9000</f>
        <v>254967</v>
      </c>
      <c r="D44" s="67"/>
      <c r="E44" s="62"/>
      <c r="F44" s="62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195" t="s">
        <v>173</v>
      </c>
      <c r="B45" s="19">
        <v>100000</v>
      </c>
      <c r="C45" s="54">
        <v>1322</v>
      </c>
      <c r="D45" s="69"/>
      <c r="E45" s="52"/>
      <c r="F45" s="52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155" t="s">
        <v>174</v>
      </c>
      <c r="B46" s="19">
        <v>100000</v>
      </c>
      <c r="C46" s="51">
        <v>78139</v>
      </c>
      <c r="D46" s="66"/>
      <c r="E46" s="66"/>
      <c r="F46" s="6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36" t="s">
        <v>50</v>
      </c>
      <c r="B47" s="70">
        <f>SUM(B9:B46)</f>
        <v>5132390.04</v>
      </c>
      <c r="C47" s="70">
        <f>SUM(C9:C46)</f>
        <v>4047598</v>
      </c>
      <c r="D47" s="71" t="s">
        <v>50</v>
      </c>
      <c r="E47" s="72">
        <f>SUM(E9:E36)</f>
        <v>11254844</v>
      </c>
      <c r="F47" s="72">
        <f>SUM(F9:F36)</f>
        <v>10939871.890000001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73"/>
      <c r="B48" s="74"/>
      <c r="C48" s="74"/>
      <c r="D48" s="73"/>
      <c r="E48" s="74"/>
      <c r="F48" s="74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73"/>
      <c r="B49" s="74"/>
      <c r="C49" s="74"/>
      <c r="D49" s="73"/>
      <c r="E49" s="74"/>
      <c r="F49" s="74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4" customHeight="1">
      <c r="A50" s="337" t="s">
        <v>51</v>
      </c>
      <c r="B50" s="338"/>
      <c r="C50" s="338"/>
      <c r="D50" s="338"/>
      <c r="E50" s="338"/>
      <c r="F50" s="339"/>
      <c r="G50" s="4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63">
      <c r="A51" s="12" t="s">
        <v>7</v>
      </c>
      <c r="B51" s="12" t="s">
        <v>8</v>
      </c>
      <c r="C51" s="12" t="s">
        <v>54</v>
      </c>
      <c r="D51" s="12" t="s">
        <v>7</v>
      </c>
      <c r="E51" s="13" t="s">
        <v>9</v>
      </c>
      <c r="F51" s="13" t="s">
        <v>55</v>
      </c>
      <c r="G51" s="3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75" t="s">
        <v>19</v>
      </c>
      <c r="B52" s="25">
        <v>150000</v>
      </c>
      <c r="C52" s="76">
        <f>143658-4151</f>
        <v>139507</v>
      </c>
      <c r="D52" s="31" t="s">
        <v>77</v>
      </c>
      <c r="E52" s="21">
        <v>100000</v>
      </c>
      <c r="F52" s="19">
        <v>72150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28" t="s">
        <v>78</v>
      </c>
      <c r="B53" s="21">
        <v>5000</v>
      </c>
      <c r="C53" s="30">
        <v>1800</v>
      </c>
      <c r="D53" s="28" t="s">
        <v>79</v>
      </c>
      <c r="E53" s="21">
        <v>7000</v>
      </c>
      <c r="F53" s="30">
        <v>6150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16" t="s">
        <v>80</v>
      </c>
      <c r="B54" s="21">
        <v>1000</v>
      </c>
      <c r="C54" s="30">
        <v>759</v>
      </c>
      <c r="D54" s="29" t="s">
        <v>81</v>
      </c>
      <c r="E54" s="21">
        <v>275000</v>
      </c>
      <c r="F54" s="30">
        <f>166921+106301</f>
        <v>273222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29" t="s">
        <v>33</v>
      </c>
      <c r="B55" s="21">
        <v>200000</v>
      </c>
      <c r="C55" s="30">
        <f>180144-90+7222</f>
        <v>187276</v>
      </c>
      <c r="D55" s="31" t="s">
        <v>82</v>
      </c>
      <c r="E55" s="21">
        <v>870000</v>
      </c>
      <c r="F55" s="19">
        <v>865672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31" t="s">
        <v>83</v>
      </c>
      <c r="B56" s="21">
        <v>400000</v>
      </c>
      <c r="C56" s="30">
        <f>375741+3973</f>
        <v>379714</v>
      </c>
      <c r="D56" s="31" t="s">
        <v>84</v>
      </c>
      <c r="E56" s="21">
        <v>1000</v>
      </c>
      <c r="F56" s="19">
        <v>60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33" t="s">
        <v>85</v>
      </c>
      <c r="B57" s="21">
        <v>12000</v>
      </c>
      <c r="C57" s="19">
        <v>10780</v>
      </c>
      <c r="D57" s="28" t="s">
        <v>86</v>
      </c>
      <c r="E57" s="21">
        <v>310000</v>
      </c>
      <c r="F57" s="19">
        <f>237480+32400-12070+45263</f>
        <v>303073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33" t="s">
        <v>73</v>
      </c>
      <c r="B58" s="21">
        <v>3000</v>
      </c>
      <c r="C58" s="30">
        <v>1681</v>
      </c>
      <c r="D58" s="28" t="s">
        <v>87</v>
      </c>
      <c r="E58" s="21">
        <v>40000</v>
      </c>
      <c r="F58" s="19">
        <v>38863</v>
      </c>
      <c r="G58" s="18"/>
      <c r="H58" s="7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65" t="s">
        <v>42</v>
      </c>
      <c r="B59" s="21">
        <v>50000</v>
      </c>
      <c r="C59" s="19">
        <f>41853+2000</f>
        <v>43853</v>
      </c>
      <c r="D59" s="28" t="s">
        <v>88</v>
      </c>
      <c r="E59" s="21">
        <v>430000</v>
      </c>
      <c r="F59" s="68">
        <f>410753+810+3250+2890</f>
        <v>417703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16" t="s">
        <v>44</v>
      </c>
      <c r="B60" s="21">
        <v>250000</v>
      </c>
      <c r="C60" s="19">
        <v>249500</v>
      </c>
      <c r="D60" s="28" t="s">
        <v>89</v>
      </c>
      <c r="E60" s="21">
        <v>160000</v>
      </c>
      <c r="F60" s="19">
        <v>157128.53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28" t="s">
        <v>45</v>
      </c>
      <c r="B61" s="21">
        <v>40000</v>
      </c>
      <c r="C61" s="19">
        <v>34569</v>
      </c>
      <c r="D61" s="34" t="s">
        <v>43</v>
      </c>
      <c r="E61" s="21">
        <v>10000</v>
      </c>
      <c r="F61" s="35">
        <v>4000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16" t="s">
        <v>47</v>
      </c>
      <c r="B62" s="21">
        <v>145000</v>
      </c>
      <c r="C62" s="51">
        <v>141803</v>
      </c>
      <c r="D62" s="28"/>
      <c r="E62" s="68"/>
      <c r="F62" s="66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16" t="s">
        <v>48</v>
      </c>
      <c r="B63" s="21">
        <v>12000</v>
      </c>
      <c r="C63" s="51">
        <v>12000</v>
      </c>
      <c r="D63" s="66"/>
      <c r="E63" s="66"/>
      <c r="F63" s="66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28" t="s">
        <v>90</v>
      </c>
      <c r="B64" s="68">
        <v>10000</v>
      </c>
      <c r="C64" s="51">
        <v>7590</v>
      </c>
      <c r="D64" s="27"/>
      <c r="E64" s="27"/>
      <c r="F64" s="2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28" t="s">
        <v>91</v>
      </c>
      <c r="B65" s="21">
        <v>25000</v>
      </c>
      <c r="C65" s="51">
        <f>7886+4042</f>
        <v>11928</v>
      </c>
      <c r="D65" s="27"/>
      <c r="E65" s="27"/>
      <c r="F65" s="2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28" t="s">
        <v>92</v>
      </c>
      <c r="B66" s="21">
        <v>65000</v>
      </c>
      <c r="C66" s="51">
        <v>60418</v>
      </c>
      <c r="D66" s="27"/>
      <c r="E66" s="27"/>
      <c r="F66" s="2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28" t="s">
        <v>93</v>
      </c>
      <c r="B67" s="21">
        <v>50000</v>
      </c>
      <c r="C67" s="51">
        <f>11309-169</f>
        <v>11140</v>
      </c>
      <c r="D67" s="27"/>
      <c r="E67" s="66"/>
      <c r="F67" s="66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8"/>
      <c r="Y67" s="8"/>
      <c r="Z67" s="8"/>
    </row>
    <row r="68" spans="1:26" ht="15.75" customHeight="1">
      <c r="A68" s="34" t="s">
        <v>94</v>
      </c>
      <c r="B68" s="78">
        <v>5000</v>
      </c>
      <c r="C68" s="54">
        <v>1445</v>
      </c>
      <c r="D68" s="27"/>
      <c r="E68" s="27"/>
      <c r="F68" s="27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28" t="s">
        <v>95</v>
      </c>
      <c r="B69" s="21">
        <v>10000</v>
      </c>
      <c r="C69" s="51">
        <v>4000</v>
      </c>
      <c r="D69" s="27"/>
      <c r="E69" s="27"/>
      <c r="F69" s="27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36" t="s">
        <v>50</v>
      </c>
      <c r="B70" s="70">
        <f t="shared" ref="B70:C70" si="0">SUM(B52:B69)</f>
        <v>1433000</v>
      </c>
      <c r="C70" s="79">
        <f t="shared" si="0"/>
        <v>1299763</v>
      </c>
      <c r="D70" s="36" t="s">
        <v>50</v>
      </c>
      <c r="E70" s="70">
        <f t="shared" ref="E70:F70" si="1">SUM(E52:E62)</f>
        <v>2203000</v>
      </c>
      <c r="F70" s="70">
        <f t="shared" si="1"/>
        <v>2138021.5299999998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8"/>
      <c r="B71" s="10"/>
      <c r="C71" s="10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>
      <c r="A72" s="80" t="s">
        <v>60</v>
      </c>
      <c r="B72" s="70">
        <f>B47+B70</f>
        <v>6565390.04</v>
      </c>
      <c r="C72" s="70">
        <f>C47+C70</f>
        <v>5347361</v>
      </c>
      <c r="D72" s="81" t="s">
        <v>61</v>
      </c>
      <c r="E72" s="70">
        <f>E47+E70</f>
        <v>13457844</v>
      </c>
      <c r="F72" s="70">
        <f>F47+F70</f>
        <v>13077893.42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8"/>
      <c r="B73" s="10"/>
      <c r="C73" s="10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8"/>
      <c r="B74" s="10"/>
      <c r="C74" s="10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8"/>
      <c r="B75" s="10"/>
      <c r="C75" s="10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8"/>
      <c r="B76" s="10"/>
      <c r="C76" s="10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8"/>
      <c r="B77" s="10"/>
      <c r="C77" s="10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8"/>
      <c r="B78" s="10"/>
      <c r="C78" s="10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8"/>
      <c r="B79" s="10"/>
      <c r="C79" s="10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8"/>
      <c r="B80" s="10"/>
      <c r="C80" s="10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8"/>
      <c r="B81" s="10"/>
      <c r="C81" s="10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8"/>
      <c r="B82" s="10"/>
      <c r="C82" s="10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8"/>
      <c r="B83" s="10"/>
      <c r="C83" s="10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8"/>
      <c r="B84" s="10"/>
      <c r="C84" s="10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8"/>
      <c r="B85" s="10"/>
      <c r="C85" s="10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8"/>
      <c r="B86" s="10"/>
      <c r="C86" s="10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8"/>
      <c r="B87" s="10"/>
      <c r="C87" s="10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8"/>
      <c r="B88" s="10"/>
      <c r="C88" s="10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8"/>
      <c r="B89" s="10"/>
      <c r="C89" s="10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8"/>
      <c r="B90" s="10"/>
      <c r="C90" s="10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8"/>
      <c r="B91" s="10"/>
      <c r="C91" s="10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8"/>
      <c r="B92" s="10"/>
      <c r="C92" s="10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8"/>
      <c r="B93" s="10"/>
      <c r="C93" s="10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8"/>
      <c r="B94" s="10"/>
      <c r="C94" s="10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8"/>
      <c r="B95" s="10"/>
      <c r="C95" s="10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8"/>
      <c r="B96" s="10"/>
      <c r="C96" s="10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8"/>
      <c r="B97" s="10"/>
      <c r="C97" s="10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8"/>
      <c r="B98" s="10"/>
      <c r="C98" s="10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8"/>
      <c r="B99" s="10"/>
      <c r="C99" s="10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8"/>
      <c r="B100" s="10"/>
      <c r="C100" s="10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8"/>
      <c r="B101" s="10"/>
      <c r="C101" s="10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8"/>
      <c r="B102" s="10"/>
      <c r="C102" s="10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8"/>
      <c r="B103" s="10"/>
      <c r="C103" s="10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8"/>
      <c r="B104" s="10"/>
      <c r="C104" s="10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8"/>
      <c r="B105" s="10"/>
      <c r="C105" s="10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8"/>
      <c r="B106" s="10"/>
      <c r="C106" s="10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8"/>
      <c r="B107" s="10"/>
      <c r="C107" s="10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8"/>
      <c r="B108" s="10"/>
      <c r="C108" s="10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8"/>
      <c r="B109" s="10"/>
      <c r="C109" s="10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8"/>
      <c r="B110" s="10"/>
      <c r="C110" s="10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8"/>
      <c r="B111" s="10"/>
      <c r="C111" s="10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10"/>
      <c r="C112" s="10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10"/>
      <c r="C113" s="10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10"/>
      <c r="C114" s="10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10"/>
      <c r="C115" s="10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10"/>
      <c r="C116" s="10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10"/>
      <c r="C117" s="10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10"/>
      <c r="C118" s="10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10"/>
      <c r="C119" s="10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10"/>
      <c r="C120" s="10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10"/>
      <c r="C121" s="10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10"/>
      <c r="C122" s="10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10"/>
      <c r="C123" s="10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10"/>
      <c r="C124" s="10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10"/>
      <c r="C125" s="10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10"/>
      <c r="C126" s="10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10"/>
      <c r="C127" s="10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10"/>
      <c r="C128" s="10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10"/>
      <c r="C129" s="10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10"/>
      <c r="C130" s="10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10"/>
      <c r="C131" s="10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10"/>
      <c r="C132" s="10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10"/>
      <c r="C133" s="10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10"/>
      <c r="C134" s="10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10"/>
      <c r="C135" s="10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10"/>
      <c r="C136" s="10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10"/>
      <c r="C137" s="10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10"/>
      <c r="C138" s="10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10"/>
      <c r="C139" s="10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10"/>
      <c r="C140" s="10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10"/>
      <c r="C141" s="10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10"/>
      <c r="C142" s="10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10"/>
      <c r="C143" s="10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10"/>
      <c r="C144" s="10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10"/>
      <c r="C145" s="10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10"/>
      <c r="C146" s="10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10"/>
      <c r="C147" s="10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10"/>
      <c r="C148" s="10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10"/>
      <c r="C149" s="10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10"/>
      <c r="C150" s="10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10"/>
      <c r="C151" s="10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10"/>
      <c r="C152" s="10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10"/>
      <c r="C153" s="10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10"/>
      <c r="C154" s="10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10"/>
      <c r="C155" s="10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10"/>
      <c r="C156" s="10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10"/>
      <c r="C157" s="10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10"/>
      <c r="C158" s="10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10"/>
      <c r="C159" s="10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10"/>
      <c r="C160" s="10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10"/>
      <c r="C161" s="10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10"/>
      <c r="C162" s="10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10"/>
      <c r="C163" s="10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10"/>
      <c r="C164" s="10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10"/>
      <c r="C165" s="10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10"/>
      <c r="C166" s="10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</sheetData>
  <mergeCells count="4">
    <mergeCell ref="A1:F1"/>
    <mergeCell ref="A3:F3"/>
    <mergeCell ref="A6:F6"/>
    <mergeCell ref="A50:F50"/>
  </mergeCells>
  <pageMargins left="0.19685039370078741" right="0.19685039370078741" top="0.35433070866141736" bottom="0.15748031496062992" header="0" footer="0"/>
  <pageSetup paperSize="9" scale="55" orientation="portrait" r:id="rId1"/>
  <rowBreaks count="2" manualBreakCount="2">
    <brk id="72" max="16383" man="1"/>
    <brk id="73" max="16383" man="1"/>
  </rowBreaks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994"/>
  <sheetViews>
    <sheetView workbookViewId="0">
      <selection sqref="A1:D64"/>
    </sheetView>
  </sheetViews>
  <sheetFormatPr defaultColWidth="12.625" defaultRowHeight="15" customHeight="1"/>
  <cols>
    <col min="1" max="1" width="44.375" customWidth="1"/>
    <col min="2" max="2" width="16.5" customWidth="1"/>
    <col min="3" max="3" width="44.625" customWidth="1"/>
    <col min="4" max="4" width="15.375" customWidth="1"/>
    <col min="5" max="5" width="11" customWidth="1"/>
    <col min="6" max="6" width="10" customWidth="1"/>
    <col min="7" max="7" width="15.375" customWidth="1"/>
    <col min="8" max="8" width="15.875" customWidth="1"/>
    <col min="9" max="9" width="10.5" customWidth="1"/>
    <col min="10" max="10" width="11" customWidth="1"/>
    <col min="11" max="24" width="7.625" customWidth="1"/>
  </cols>
  <sheetData>
    <row r="1" spans="1:26" ht="16.5">
      <c r="A1" s="331" t="s">
        <v>5</v>
      </c>
      <c r="B1" s="332"/>
      <c r="C1" s="332"/>
      <c r="D1" s="333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37"/>
      <c r="W1" s="37"/>
      <c r="X1" s="37"/>
      <c r="Y1" s="37"/>
      <c r="Z1" s="37"/>
    </row>
    <row r="2" spans="1:26">
      <c r="A2" s="8"/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7"/>
      <c r="W2" s="37"/>
      <c r="X2" s="37"/>
      <c r="Y2" s="37"/>
      <c r="Z2" s="37"/>
    </row>
    <row r="3" spans="1:26" ht="16.5">
      <c r="A3" s="334" t="s">
        <v>99</v>
      </c>
      <c r="B3" s="335"/>
      <c r="C3" s="335"/>
      <c r="D3" s="336"/>
      <c r="E3" s="4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37"/>
      <c r="W3" s="37"/>
      <c r="X3" s="37"/>
      <c r="Y3" s="37"/>
      <c r="Z3" s="37"/>
    </row>
    <row r="4" spans="1:26">
      <c r="A4" s="8"/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7"/>
      <c r="W4" s="37"/>
      <c r="X4" s="37"/>
      <c r="Y4" s="37"/>
      <c r="Z4" s="37"/>
    </row>
    <row r="5" spans="1:26" ht="15.75">
      <c r="A5" s="11" t="s">
        <v>63</v>
      </c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37"/>
      <c r="W5" s="37"/>
      <c r="X5" s="37"/>
      <c r="Y5" s="37"/>
      <c r="Z5" s="37"/>
    </row>
    <row r="6" spans="1:26" ht="18.75">
      <c r="A6" s="337" t="s">
        <v>6</v>
      </c>
      <c r="B6" s="338"/>
      <c r="C6" s="338"/>
      <c r="D6" s="339"/>
      <c r="E6" s="4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7"/>
      <c r="W6" s="37"/>
      <c r="X6" s="37"/>
      <c r="Y6" s="37"/>
      <c r="Z6" s="37"/>
    </row>
    <row r="7" spans="1:26" ht="63">
      <c r="A7" s="12" t="s">
        <v>7</v>
      </c>
      <c r="B7" s="12" t="s">
        <v>8</v>
      </c>
      <c r="C7" s="49" t="s">
        <v>7</v>
      </c>
      <c r="D7" s="13" t="s">
        <v>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37"/>
      <c r="W7" s="37"/>
      <c r="X7" s="37"/>
      <c r="Y7" s="37"/>
      <c r="Z7" s="37"/>
    </row>
    <row r="8" spans="1:26" ht="15.75">
      <c r="A8" s="191" t="s">
        <v>164</v>
      </c>
      <c r="B8" s="141"/>
      <c r="C8" s="191" t="s">
        <v>164</v>
      </c>
      <c r="D8" s="13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37"/>
      <c r="W8" s="37"/>
      <c r="X8" s="37"/>
      <c r="Y8" s="37"/>
      <c r="Z8" s="37"/>
    </row>
    <row r="9" spans="1:26" ht="16.5">
      <c r="A9" s="16" t="s">
        <v>10</v>
      </c>
      <c r="B9" s="19">
        <v>570000</v>
      </c>
      <c r="C9" s="16" t="s">
        <v>11</v>
      </c>
      <c r="D9" s="17">
        <v>245244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37"/>
      <c r="W9" s="37"/>
      <c r="X9" s="37"/>
      <c r="Y9" s="37"/>
      <c r="Z9" s="37"/>
    </row>
    <row r="10" spans="1:26" ht="16.5">
      <c r="A10" s="16" t="s">
        <v>12</v>
      </c>
      <c r="B10" s="19">
        <v>300000</v>
      </c>
      <c r="C10" s="16" t="s">
        <v>13</v>
      </c>
      <c r="D10" s="19">
        <v>441600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37"/>
      <c r="W10" s="37"/>
      <c r="X10" s="37"/>
      <c r="Y10" s="37"/>
      <c r="Z10" s="37"/>
    </row>
    <row r="11" spans="1:26" ht="16.5">
      <c r="A11" s="16" t="s">
        <v>14</v>
      </c>
      <c r="B11" s="19">
        <v>230000</v>
      </c>
      <c r="C11" s="16" t="s">
        <v>15</v>
      </c>
      <c r="D11" s="17">
        <v>150000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37"/>
      <c r="W11" s="37"/>
      <c r="X11" s="37"/>
      <c r="Y11" s="37"/>
      <c r="Z11" s="37"/>
    </row>
    <row r="12" spans="1:26" ht="16.5">
      <c r="A12" s="16" t="s">
        <v>16</v>
      </c>
      <c r="B12" s="19">
        <v>70000</v>
      </c>
      <c r="C12" s="50" t="s">
        <v>20</v>
      </c>
      <c r="D12" s="17">
        <v>15000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37"/>
      <c r="W12" s="37"/>
      <c r="X12" s="37"/>
      <c r="Y12" s="37"/>
      <c r="Z12" s="37"/>
    </row>
    <row r="13" spans="1:26" ht="16.5">
      <c r="A13" s="16" t="s">
        <v>64</v>
      </c>
      <c r="B13" s="19">
        <v>5000</v>
      </c>
      <c r="C13" s="16" t="s">
        <v>22</v>
      </c>
      <c r="D13" s="17">
        <v>10000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37"/>
      <c r="W13" s="37"/>
      <c r="X13" s="37"/>
      <c r="Y13" s="37"/>
      <c r="Z13" s="37"/>
    </row>
    <row r="14" spans="1:26" ht="16.5">
      <c r="A14" s="16" t="s">
        <v>65</v>
      </c>
      <c r="B14" s="19">
        <v>10000</v>
      </c>
      <c r="C14" s="16" t="s">
        <v>66</v>
      </c>
      <c r="D14" s="17">
        <f>70000+10000</f>
        <v>80000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37"/>
      <c r="W14" s="37"/>
      <c r="X14" s="37"/>
      <c r="Y14" s="37"/>
      <c r="Z14" s="37"/>
    </row>
    <row r="15" spans="1:26" ht="16.5">
      <c r="A15" s="16" t="s">
        <v>67</v>
      </c>
      <c r="B15" s="19">
        <v>150000</v>
      </c>
      <c r="C15" s="16" t="s">
        <v>24</v>
      </c>
      <c r="D15" s="17">
        <v>120000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37"/>
      <c r="W15" s="37"/>
      <c r="X15" s="37"/>
      <c r="Y15" s="37"/>
      <c r="Z15" s="37"/>
    </row>
    <row r="16" spans="1:26" ht="16.5">
      <c r="A16" s="53" t="s">
        <v>69</v>
      </c>
      <c r="B16" s="19">
        <v>35000</v>
      </c>
      <c r="C16" s="16" t="s">
        <v>18</v>
      </c>
      <c r="D16" s="17">
        <v>3000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37"/>
      <c r="W16" s="37"/>
      <c r="X16" s="37"/>
      <c r="Y16" s="37"/>
      <c r="Z16" s="37"/>
    </row>
    <row r="17" spans="1:26" ht="16.5">
      <c r="A17" s="16" t="s">
        <v>25</v>
      </c>
      <c r="B17" s="19">
        <v>12000</v>
      </c>
      <c r="C17" s="157" t="s">
        <v>154</v>
      </c>
      <c r="D17" s="57">
        <v>50000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37"/>
      <c r="W17" s="37"/>
      <c r="X17" s="37"/>
      <c r="Y17" s="37"/>
      <c r="Z17" s="37"/>
    </row>
    <row r="18" spans="1:26" ht="16.5">
      <c r="A18" s="55" t="s">
        <v>19</v>
      </c>
      <c r="B18" s="19">
        <v>110000</v>
      </c>
      <c r="C18" s="16" t="s">
        <v>26</v>
      </c>
      <c r="D18" s="17">
        <v>250000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37"/>
      <c r="W18" s="37"/>
      <c r="X18" s="37"/>
      <c r="Y18" s="37"/>
      <c r="Z18" s="37"/>
    </row>
    <row r="19" spans="1:26" ht="16.5">
      <c r="A19" s="16" t="s">
        <v>21</v>
      </c>
      <c r="B19" s="19">
        <v>20000</v>
      </c>
      <c r="C19" s="16" t="s">
        <v>27</v>
      </c>
      <c r="D19" s="17">
        <v>15000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37"/>
      <c r="W19" s="37"/>
      <c r="X19" s="37"/>
      <c r="Y19" s="37"/>
      <c r="Z19" s="37"/>
    </row>
    <row r="20" spans="1:26" ht="16.5">
      <c r="A20" s="53" t="s">
        <v>23</v>
      </c>
      <c r="B20" s="35">
        <v>10000</v>
      </c>
      <c r="C20" s="153" t="s">
        <v>29</v>
      </c>
      <c r="D20" s="154">
        <v>10000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37"/>
      <c r="W20" s="37"/>
      <c r="X20" s="37"/>
      <c r="Y20" s="37"/>
      <c r="Z20" s="37"/>
    </row>
    <row r="21" spans="1:26" ht="33">
      <c r="A21" s="219" t="s">
        <v>155</v>
      </c>
      <c r="B21" s="189">
        <v>100000</v>
      </c>
      <c r="C21" s="145"/>
      <c r="D21" s="14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37"/>
      <c r="W21" s="37"/>
      <c r="X21" s="37"/>
      <c r="Y21" s="37"/>
      <c r="Z21" s="37"/>
    </row>
    <row r="22" spans="1:26" ht="15.75" customHeight="1">
      <c r="A22" s="193" t="s">
        <v>165</v>
      </c>
      <c r="B22" s="19"/>
      <c r="C22" s="214" t="s">
        <v>165</v>
      </c>
      <c r="D22" s="210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37"/>
      <c r="W22" s="37"/>
      <c r="X22" s="37"/>
      <c r="Y22" s="37"/>
      <c r="Z22" s="37"/>
    </row>
    <row r="23" spans="1:26" ht="15.75" customHeight="1">
      <c r="A23" s="16" t="s">
        <v>28</v>
      </c>
      <c r="B23" s="19">
        <v>25000</v>
      </c>
      <c r="C23" s="53" t="s">
        <v>31</v>
      </c>
      <c r="D23" s="52">
        <v>50000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37"/>
      <c r="W23" s="37"/>
      <c r="X23" s="37"/>
      <c r="Y23" s="37"/>
      <c r="Z23" s="37"/>
    </row>
    <row r="24" spans="1:26" ht="15.75" customHeight="1">
      <c r="A24" s="58" t="s">
        <v>30</v>
      </c>
      <c r="B24" s="59">
        <v>220000</v>
      </c>
      <c r="C24" s="16" t="s">
        <v>32</v>
      </c>
      <c r="D24" s="17">
        <v>4350000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37"/>
      <c r="W24" s="37"/>
      <c r="X24" s="37"/>
      <c r="Y24" s="37"/>
      <c r="Z24" s="37"/>
    </row>
    <row r="25" spans="1:26" ht="15.75" customHeight="1">
      <c r="A25" s="60" t="s">
        <v>37</v>
      </c>
      <c r="B25" s="19">
        <v>25000</v>
      </c>
      <c r="C25" s="58" t="s">
        <v>70</v>
      </c>
      <c r="D25" s="62">
        <v>25000</v>
      </c>
      <c r="E25" s="8"/>
      <c r="F25" s="8"/>
      <c r="G25" s="8"/>
      <c r="H25" s="63"/>
      <c r="I25" s="10"/>
      <c r="J25" s="64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37"/>
      <c r="W25" s="37"/>
      <c r="X25" s="37"/>
      <c r="Y25" s="37"/>
      <c r="Z25" s="37"/>
    </row>
    <row r="26" spans="1:26" ht="15.75" customHeight="1">
      <c r="A26" s="16" t="s">
        <v>33</v>
      </c>
      <c r="B26" s="19">
        <v>230000</v>
      </c>
      <c r="C26" s="58" t="s">
        <v>71</v>
      </c>
      <c r="D26" s="62">
        <v>380000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37"/>
      <c r="W26" s="37"/>
      <c r="X26" s="37"/>
      <c r="Y26" s="37"/>
      <c r="Z26" s="37"/>
    </row>
    <row r="27" spans="1:26" ht="15.75" customHeight="1">
      <c r="A27" s="16" t="s">
        <v>35</v>
      </c>
      <c r="B27" s="19">
        <v>720000</v>
      </c>
      <c r="C27" s="16" t="s">
        <v>34</v>
      </c>
      <c r="D27" s="17">
        <v>2100000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37"/>
      <c r="W27" s="37"/>
      <c r="X27" s="37"/>
      <c r="Y27" s="37"/>
      <c r="Z27" s="37"/>
    </row>
    <row r="28" spans="1:26" ht="15.75" customHeight="1">
      <c r="A28" s="16" t="s">
        <v>39</v>
      </c>
      <c r="B28" s="19">
        <v>20000</v>
      </c>
      <c r="C28" s="53" t="s">
        <v>72</v>
      </c>
      <c r="D28" s="17">
        <v>45000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37"/>
      <c r="W28" s="37"/>
      <c r="X28" s="37"/>
      <c r="Y28" s="37"/>
      <c r="Z28" s="37"/>
    </row>
    <row r="29" spans="1:26" ht="15.75" customHeight="1">
      <c r="A29" s="16" t="s">
        <v>73</v>
      </c>
      <c r="B29" s="19">
        <v>5000</v>
      </c>
      <c r="C29" s="53" t="s">
        <v>38</v>
      </c>
      <c r="D29" s="52">
        <v>70000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37"/>
      <c r="W29" s="37"/>
      <c r="X29" s="37"/>
      <c r="Y29" s="37"/>
      <c r="Z29" s="37"/>
    </row>
    <row r="30" spans="1:26" ht="15.75" customHeight="1">
      <c r="A30" s="16" t="s">
        <v>74</v>
      </c>
      <c r="B30" s="19">
        <v>50000</v>
      </c>
      <c r="C30" s="158" t="s">
        <v>156</v>
      </c>
      <c r="D30" s="17">
        <f>150000+100000+400000</f>
        <v>650000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37"/>
      <c r="W30" s="37"/>
      <c r="X30" s="37"/>
      <c r="Y30" s="37"/>
      <c r="Z30" s="37"/>
    </row>
    <row r="31" spans="1:26" ht="15.75" customHeight="1">
      <c r="A31" s="16" t="s">
        <v>42</v>
      </c>
      <c r="B31" s="19">
        <f>150000+500000</f>
        <v>650000</v>
      </c>
      <c r="C31" s="16" t="s">
        <v>40</v>
      </c>
      <c r="D31" s="17">
        <v>690000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37"/>
      <c r="W31" s="37"/>
      <c r="X31" s="37"/>
      <c r="Y31" s="37"/>
      <c r="Z31" s="37"/>
    </row>
    <row r="32" spans="1:26" ht="15.75" customHeight="1">
      <c r="A32" s="16" t="s">
        <v>76</v>
      </c>
      <c r="B32" s="19">
        <v>20000</v>
      </c>
      <c r="C32" s="53" t="s">
        <v>41</v>
      </c>
      <c r="D32" s="52">
        <v>1400000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37"/>
      <c r="W32" s="37"/>
      <c r="X32" s="37"/>
      <c r="Y32" s="37"/>
      <c r="Z32" s="37"/>
    </row>
    <row r="33" spans="1:26" ht="15.75" customHeight="1">
      <c r="A33" s="16" t="s">
        <v>45</v>
      </c>
      <c r="B33" s="19">
        <f>100000+50000</f>
        <v>150000</v>
      </c>
      <c r="C33" s="16" t="s">
        <v>43</v>
      </c>
      <c r="D33" s="154">
        <v>5000</v>
      </c>
      <c r="E33" s="8"/>
      <c r="F33" s="8"/>
      <c r="G33" s="63"/>
      <c r="H33" s="10"/>
      <c r="I33" s="64"/>
      <c r="J33" s="8"/>
      <c r="K33" s="8"/>
      <c r="L33" s="8"/>
      <c r="M33" s="37"/>
      <c r="N33" s="8"/>
      <c r="O33" s="8"/>
      <c r="P33" s="8"/>
      <c r="Q33" s="8"/>
      <c r="R33" s="8"/>
      <c r="S33" s="8"/>
      <c r="T33" s="8"/>
      <c r="U33" s="8"/>
      <c r="V33" s="37"/>
      <c r="W33" s="37"/>
      <c r="X33" s="37"/>
      <c r="Y33" s="37"/>
      <c r="Z33" s="37"/>
    </row>
    <row r="34" spans="1:26" ht="15.75" customHeight="1">
      <c r="A34" s="16" t="s">
        <v>48</v>
      </c>
      <c r="B34" s="51">
        <v>25000</v>
      </c>
      <c r="C34" s="197" t="s">
        <v>167</v>
      </c>
      <c r="D34" s="145"/>
      <c r="E34" s="8"/>
      <c r="F34" s="8"/>
      <c r="G34" s="63"/>
      <c r="H34" s="10"/>
      <c r="I34" s="64"/>
      <c r="J34" s="8"/>
      <c r="K34" s="8"/>
      <c r="L34" s="8"/>
      <c r="M34" s="37"/>
      <c r="N34" s="8"/>
      <c r="O34" s="8"/>
      <c r="P34" s="8"/>
      <c r="Q34" s="8"/>
      <c r="R34" s="8"/>
      <c r="S34" s="8"/>
      <c r="T34" s="8"/>
      <c r="U34" s="8"/>
      <c r="V34" s="37"/>
      <c r="W34" s="37"/>
      <c r="X34" s="37"/>
      <c r="Y34" s="37"/>
      <c r="Z34" s="37"/>
    </row>
    <row r="35" spans="1:26" ht="15.75" customHeight="1">
      <c r="A35" s="158" t="s">
        <v>56</v>
      </c>
      <c r="B35" s="51">
        <f>300000+50000+45000+25000</f>
        <v>420000</v>
      </c>
      <c r="C35" s="155" t="s">
        <v>175</v>
      </c>
      <c r="D35" s="163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37"/>
      <c r="W35" s="37"/>
      <c r="X35" s="37"/>
      <c r="Y35" s="37"/>
      <c r="Z35" s="37"/>
    </row>
    <row r="36" spans="1:26" ht="15.75" customHeight="1">
      <c r="A36" s="58" t="s">
        <v>49</v>
      </c>
      <c r="B36" s="19">
        <v>2000</v>
      </c>
      <c r="C36" s="155" t="s">
        <v>176</v>
      </c>
      <c r="D36" s="17">
        <v>100000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37"/>
      <c r="W36" s="37"/>
      <c r="X36" s="37"/>
      <c r="Y36" s="37"/>
      <c r="Z36" s="37"/>
    </row>
    <row r="37" spans="1:26" ht="17.25" customHeight="1">
      <c r="A37" s="193" t="s">
        <v>167</v>
      </c>
      <c r="B37" s="19"/>
      <c r="C37" s="66"/>
      <c r="D37" s="6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37"/>
      <c r="W37" s="37"/>
      <c r="X37" s="37"/>
      <c r="Y37" s="37"/>
      <c r="Z37" s="37"/>
    </row>
    <row r="38" spans="1:26" ht="15.75" customHeight="1">
      <c r="A38" s="155" t="s">
        <v>169</v>
      </c>
      <c r="B38" s="19">
        <v>68750</v>
      </c>
      <c r="C38" s="66"/>
      <c r="D38" s="6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37"/>
      <c r="Z38" s="37"/>
    </row>
    <row r="39" spans="1:26" ht="15.75" customHeight="1">
      <c r="A39" s="150" t="s">
        <v>177</v>
      </c>
      <c r="B39" s="19">
        <v>179640.04</v>
      </c>
      <c r="C39" s="66"/>
      <c r="D39" s="6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37"/>
      <c r="Z39" s="37"/>
    </row>
    <row r="40" spans="1:26" ht="15.75" customHeight="1">
      <c r="A40" s="200" t="s">
        <v>171</v>
      </c>
      <c r="B40" s="68"/>
      <c r="C40" s="66"/>
      <c r="D40" s="6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37"/>
      <c r="Z40" s="37"/>
    </row>
    <row r="41" spans="1:26" ht="15.75" customHeight="1">
      <c r="A41" s="16" t="s">
        <v>172</v>
      </c>
      <c r="B41" s="19">
        <v>500000</v>
      </c>
      <c r="C41" s="67"/>
      <c r="D41" s="62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37"/>
      <c r="Z41" s="37"/>
    </row>
    <row r="42" spans="1:26" ht="15.75" customHeight="1">
      <c r="A42" s="53" t="s">
        <v>173</v>
      </c>
      <c r="B42" s="19">
        <v>100000</v>
      </c>
      <c r="C42" s="69"/>
      <c r="D42" s="5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37"/>
      <c r="Z42" s="37"/>
    </row>
    <row r="43" spans="1:26" ht="15.75" customHeight="1">
      <c r="A43" s="16" t="s">
        <v>174</v>
      </c>
      <c r="B43" s="19">
        <v>100000</v>
      </c>
      <c r="C43" s="66"/>
      <c r="D43" s="6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37"/>
      <c r="Z43" s="37"/>
    </row>
    <row r="44" spans="1:26" ht="15.75" customHeight="1">
      <c r="A44" s="36" t="s">
        <v>50</v>
      </c>
      <c r="B44" s="70">
        <f>SUM(B9:B43)</f>
        <v>5132390.04</v>
      </c>
      <c r="C44" s="71" t="s">
        <v>50</v>
      </c>
      <c r="D44" s="72">
        <f>SUM(D9:D36)</f>
        <v>11254844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37"/>
      <c r="Z44" s="37"/>
    </row>
    <row r="45" spans="1:26" ht="15.75" customHeight="1">
      <c r="A45" s="73"/>
      <c r="B45" s="74"/>
      <c r="C45" s="73"/>
      <c r="D45" s="7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37"/>
      <c r="Z45" s="37"/>
    </row>
    <row r="46" spans="1:26" ht="16.5">
      <c r="A46" s="73"/>
      <c r="B46" s="74"/>
      <c r="C46" s="73"/>
      <c r="D46" s="7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37"/>
      <c r="Z46" s="37"/>
    </row>
    <row r="47" spans="1:26" ht="18.75">
      <c r="A47" s="337" t="s">
        <v>51</v>
      </c>
      <c r="B47" s="338"/>
      <c r="C47" s="338"/>
      <c r="D47" s="339"/>
      <c r="E47" s="4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37"/>
      <c r="Z47" s="37"/>
    </row>
    <row r="48" spans="1:26" ht="56.25" customHeight="1">
      <c r="A48" s="12" t="s">
        <v>7</v>
      </c>
      <c r="B48" s="12" t="s">
        <v>8</v>
      </c>
      <c r="C48" s="12" t="s">
        <v>7</v>
      </c>
      <c r="D48" s="13" t="s">
        <v>9</v>
      </c>
      <c r="E48" s="3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37"/>
      <c r="Z48" s="37"/>
    </row>
    <row r="49" spans="1:26" ht="15.75" customHeight="1">
      <c r="A49" s="75" t="s">
        <v>19</v>
      </c>
      <c r="B49" s="25">
        <v>150000</v>
      </c>
      <c r="C49" s="31" t="s">
        <v>77</v>
      </c>
      <c r="D49" s="21">
        <v>100000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37"/>
      <c r="Z49" s="37"/>
    </row>
    <row r="50" spans="1:26" ht="15.75" customHeight="1">
      <c r="A50" s="28" t="s">
        <v>78</v>
      </c>
      <c r="B50" s="21">
        <v>5000</v>
      </c>
      <c r="C50" s="28" t="s">
        <v>79</v>
      </c>
      <c r="D50" s="21">
        <v>7000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37"/>
      <c r="Z50" s="37"/>
    </row>
    <row r="51" spans="1:26" ht="15.75" customHeight="1">
      <c r="A51" s="16" t="s">
        <v>80</v>
      </c>
      <c r="B51" s="21">
        <v>1000</v>
      </c>
      <c r="C51" s="29" t="s">
        <v>81</v>
      </c>
      <c r="D51" s="21">
        <v>275000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37"/>
      <c r="Z51" s="37"/>
    </row>
    <row r="52" spans="1:26" ht="15.75" customHeight="1">
      <c r="A52" s="29" t="s">
        <v>33</v>
      </c>
      <c r="B52" s="21">
        <v>200000</v>
      </c>
      <c r="C52" s="31" t="s">
        <v>82</v>
      </c>
      <c r="D52" s="21">
        <v>870000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37"/>
      <c r="Z52" s="37"/>
    </row>
    <row r="53" spans="1:26" ht="15.75" customHeight="1">
      <c r="A53" s="31" t="s">
        <v>83</v>
      </c>
      <c r="B53" s="21">
        <v>400000</v>
      </c>
      <c r="C53" s="31" t="s">
        <v>84</v>
      </c>
      <c r="D53" s="21">
        <v>1000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37"/>
      <c r="Z53" s="37"/>
    </row>
    <row r="54" spans="1:26" ht="15.75" customHeight="1">
      <c r="A54" s="33" t="s">
        <v>85</v>
      </c>
      <c r="B54" s="21">
        <v>12000</v>
      </c>
      <c r="C54" s="178" t="s">
        <v>162</v>
      </c>
      <c r="D54" s="21">
        <f>310000+40000</f>
        <v>350000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37"/>
      <c r="Z54" s="37"/>
    </row>
    <row r="55" spans="1:26" ht="15.75" customHeight="1">
      <c r="A55" s="33" t="s">
        <v>73</v>
      </c>
      <c r="B55" s="21">
        <v>3000</v>
      </c>
      <c r="C55" s="28" t="s">
        <v>88</v>
      </c>
      <c r="D55" s="21">
        <v>430000</v>
      </c>
      <c r="E55" s="18"/>
      <c r="F55" s="7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37"/>
      <c r="Z55" s="37"/>
    </row>
    <row r="56" spans="1:26" ht="15.75" customHeight="1">
      <c r="A56" s="65" t="s">
        <v>42</v>
      </c>
      <c r="B56" s="21">
        <v>50000</v>
      </c>
      <c r="C56" s="34" t="s">
        <v>89</v>
      </c>
      <c r="D56" s="78">
        <v>160000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37"/>
      <c r="Z56" s="37"/>
    </row>
    <row r="57" spans="1:26" ht="15.75" customHeight="1">
      <c r="A57" s="16" t="s">
        <v>44</v>
      </c>
      <c r="B57" s="90">
        <v>250000</v>
      </c>
      <c r="C57" s="28" t="s">
        <v>43</v>
      </c>
      <c r="D57" s="21">
        <v>10000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37"/>
      <c r="Z57" s="37"/>
    </row>
    <row r="58" spans="1:26" ht="15.75" customHeight="1">
      <c r="A58" s="28" t="s">
        <v>45</v>
      </c>
      <c r="B58" s="90">
        <v>40000</v>
      </c>
      <c r="C58" s="66"/>
      <c r="D58" s="6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37"/>
      <c r="Z58" s="37"/>
    </row>
    <row r="59" spans="1:26" ht="15.75" customHeight="1">
      <c r="A59" s="16" t="s">
        <v>47</v>
      </c>
      <c r="B59" s="21">
        <v>145000</v>
      </c>
      <c r="C59" s="28"/>
      <c r="D59" s="6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37"/>
      <c r="Z59" s="37"/>
    </row>
    <row r="60" spans="1:26" ht="15.75" customHeight="1">
      <c r="A60" s="16" t="s">
        <v>48</v>
      </c>
      <c r="B60" s="21">
        <v>12000</v>
      </c>
      <c r="C60" s="66"/>
      <c r="D60" s="6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37"/>
      <c r="Z60" s="37"/>
    </row>
    <row r="61" spans="1:26" ht="15.75" customHeight="1">
      <c r="A61" s="28" t="s">
        <v>90</v>
      </c>
      <c r="B61" s="68">
        <v>10000</v>
      </c>
      <c r="C61" s="27"/>
      <c r="D61" s="2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37"/>
      <c r="Z61" s="37"/>
    </row>
    <row r="62" spans="1:26" ht="15.75" customHeight="1">
      <c r="A62" s="178" t="s">
        <v>161</v>
      </c>
      <c r="B62" s="21">
        <f>25000+65000+50000+5000</f>
        <v>145000</v>
      </c>
      <c r="C62" s="27"/>
      <c r="D62" s="2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37"/>
      <c r="Z62" s="37"/>
    </row>
    <row r="63" spans="1:26" ht="15.75" customHeight="1">
      <c r="A63" s="28" t="s">
        <v>95</v>
      </c>
      <c r="B63" s="21">
        <v>10000</v>
      </c>
      <c r="C63" s="27"/>
      <c r="D63" s="2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37"/>
      <c r="Z63" s="37"/>
    </row>
    <row r="64" spans="1:26" ht="15.75" customHeight="1">
      <c r="A64" s="36" t="s">
        <v>50</v>
      </c>
      <c r="B64" s="70">
        <f>SUM(B49:B63)</f>
        <v>1433000</v>
      </c>
      <c r="C64" s="36" t="s">
        <v>50</v>
      </c>
      <c r="D64" s="70">
        <f>SUM(D49:D59)</f>
        <v>2203000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37"/>
      <c r="Z64" s="37"/>
    </row>
    <row r="65" spans="1:26" ht="15.75" customHeight="1">
      <c r="A65" s="8"/>
      <c r="B65" s="1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37"/>
      <c r="Z65" s="37"/>
    </row>
    <row r="66" spans="1:26" ht="15.75" customHeight="1">
      <c r="A66" s="8"/>
      <c r="B66" s="1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37"/>
      <c r="Z66" s="37"/>
    </row>
    <row r="67" spans="1:26" ht="15.75" customHeight="1">
      <c r="A67" s="8"/>
      <c r="B67" s="1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37"/>
      <c r="Z67" s="37"/>
    </row>
    <row r="68" spans="1:26" ht="15.75" customHeight="1">
      <c r="A68" s="8"/>
      <c r="B68" s="1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37"/>
      <c r="Z68" s="37"/>
    </row>
    <row r="69" spans="1:26" ht="15.75" customHeight="1">
      <c r="A69" s="8"/>
      <c r="B69" s="10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37"/>
      <c r="Z69" s="37"/>
    </row>
    <row r="70" spans="1:26" ht="15.75" customHeight="1">
      <c r="A70" s="8"/>
      <c r="B70" s="10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37"/>
      <c r="Z70" s="37"/>
    </row>
    <row r="71" spans="1:26" ht="15.75" customHeight="1">
      <c r="A71" s="8"/>
      <c r="B71" s="10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37"/>
      <c r="Z71" s="37"/>
    </row>
    <row r="72" spans="1:26" ht="15.75" customHeight="1">
      <c r="A72" s="37"/>
      <c r="B72" s="3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37"/>
      <c r="Z72" s="37"/>
    </row>
    <row r="73" spans="1:26" ht="15.75" customHeight="1">
      <c r="A73" s="37"/>
      <c r="B73" s="3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37"/>
      <c r="Z73" s="37"/>
    </row>
    <row r="74" spans="1:26" ht="15.75" customHeight="1">
      <c r="A74" s="37"/>
      <c r="B74" s="3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37"/>
      <c r="Z74" s="37"/>
    </row>
    <row r="75" spans="1:26" ht="15.75" customHeight="1">
      <c r="A75" s="37"/>
      <c r="B75" s="3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37"/>
      <c r="Z75" s="37"/>
    </row>
    <row r="76" spans="1:26" ht="15.75" customHeight="1">
      <c r="A76" s="37"/>
      <c r="B76" s="3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37"/>
      <c r="Z76" s="37"/>
    </row>
    <row r="77" spans="1:26" ht="15.75" customHeight="1">
      <c r="A77" s="37"/>
      <c r="B77" s="3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37"/>
      <c r="Z77" s="37"/>
    </row>
    <row r="78" spans="1:26" ht="15.75" customHeight="1">
      <c r="A78" s="37"/>
      <c r="B78" s="3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37"/>
      <c r="Z78" s="37"/>
    </row>
    <row r="79" spans="1:26" ht="15.75" customHeight="1">
      <c r="A79" s="37"/>
      <c r="B79" s="3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37"/>
      <c r="Z79" s="37"/>
    </row>
    <row r="80" spans="1:26" ht="15.75" customHeight="1">
      <c r="A80" s="37"/>
      <c r="B80" s="3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37"/>
      <c r="Z80" s="37"/>
    </row>
    <row r="81" spans="1:26" ht="15.75" customHeight="1">
      <c r="A81" s="37"/>
      <c r="B81" s="3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37"/>
      <c r="Z81" s="37"/>
    </row>
    <row r="82" spans="1:26" ht="15.75" customHeight="1">
      <c r="A82" s="37"/>
      <c r="B82" s="3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37"/>
      <c r="Z82" s="37"/>
    </row>
    <row r="83" spans="1:26" ht="15.75" customHeight="1">
      <c r="A83" s="37"/>
      <c r="B83" s="3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37"/>
      <c r="Z83" s="37"/>
    </row>
    <row r="84" spans="1:26" ht="15.75" customHeight="1">
      <c r="A84" s="37"/>
      <c r="B84" s="3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37"/>
      <c r="Z84" s="37"/>
    </row>
    <row r="85" spans="1:26" ht="15.75" customHeight="1">
      <c r="A85" s="37"/>
      <c r="B85" s="3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37"/>
      <c r="Z85" s="37"/>
    </row>
    <row r="86" spans="1:26" ht="15.75" customHeight="1">
      <c r="A86" s="37"/>
      <c r="B86" s="37"/>
      <c r="C86" s="8"/>
      <c r="D86" s="8"/>
      <c r="E86" s="37"/>
      <c r="F86" s="37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37"/>
      <c r="Z86" s="37"/>
    </row>
    <row r="87" spans="1:26" ht="15.75" customHeight="1">
      <c r="A87" s="37"/>
      <c r="B87" s="3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37"/>
      <c r="Z87" s="37"/>
    </row>
    <row r="88" spans="1:26" ht="15.75" customHeight="1">
      <c r="A88" s="37"/>
      <c r="B88" s="3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37"/>
      <c r="Z88" s="37"/>
    </row>
    <row r="89" spans="1:26" ht="15.75" customHeight="1">
      <c r="A89" s="37"/>
      <c r="B89" s="3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37"/>
      <c r="Z89" s="37"/>
    </row>
    <row r="90" spans="1:26" ht="15.75" customHeight="1">
      <c r="A90" s="37"/>
      <c r="B90" s="3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37"/>
      <c r="Z90" s="37"/>
    </row>
    <row r="91" spans="1:26" ht="15.75" customHeight="1">
      <c r="A91" s="37"/>
      <c r="B91" s="3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37"/>
      <c r="Z91" s="37"/>
    </row>
    <row r="92" spans="1:26" ht="15.75" customHeight="1">
      <c r="A92" s="37"/>
      <c r="B92" s="37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37"/>
      <c r="Z92" s="37"/>
    </row>
    <row r="93" spans="1:26" ht="15.75" customHeight="1">
      <c r="A93" s="37"/>
      <c r="B93" s="3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37"/>
      <c r="Z93" s="37"/>
    </row>
    <row r="94" spans="1:26" ht="15.75" customHeight="1">
      <c r="A94" s="37"/>
      <c r="B94" s="3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37"/>
      <c r="Z94" s="37"/>
    </row>
    <row r="95" spans="1:26" ht="15.75" customHeight="1">
      <c r="A95" s="37"/>
      <c r="B95" s="3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37"/>
      <c r="Z95" s="37"/>
    </row>
    <row r="96" spans="1:26" ht="15.75" customHeight="1">
      <c r="A96" s="37"/>
      <c r="B96" s="3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37"/>
      <c r="Z96" s="37"/>
    </row>
    <row r="97" spans="1:26" ht="15.75" customHeight="1">
      <c r="A97" s="37"/>
      <c r="B97" s="37"/>
      <c r="C97" s="8"/>
      <c r="D97" s="3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37"/>
      <c r="Z97" s="37"/>
    </row>
    <row r="98" spans="1:26" ht="15.75" customHeight="1">
      <c r="A98" s="37"/>
      <c r="B98" s="3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37"/>
      <c r="Z98" s="37"/>
    </row>
    <row r="99" spans="1:26" ht="15.75" customHeight="1">
      <c r="A99" s="37"/>
      <c r="B99" s="3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37"/>
      <c r="Z99" s="37"/>
    </row>
    <row r="100" spans="1:26" ht="15.75" customHeight="1">
      <c r="A100" s="37"/>
      <c r="B100" s="3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37"/>
      <c r="Z100" s="37"/>
    </row>
    <row r="101" spans="1:26" ht="15.75" customHeight="1">
      <c r="A101" s="37"/>
      <c r="B101" s="3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37"/>
      <c r="Z101" s="37"/>
    </row>
    <row r="102" spans="1:26" ht="15.75" customHeight="1">
      <c r="A102" s="37"/>
      <c r="B102" s="3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37"/>
      <c r="Z102" s="37"/>
    </row>
    <row r="103" spans="1:26" ht="15.75" customHeight="1">
      <c r="A103" s="67"/>
      <c r="B103" s="82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37"/>
      <c r="Z103" s="37"/>
    </row>
    <row r="104" spans="1:26" ht="15.75" customHeight="1">
      <c r="A104" s="83"/>
      <c r="B104" s="6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37"/>
      <c r="Z104" s="37"/>
    </row>
    <row r="105" spans="1:26" ht="15.75" customHeight="1">
      <c r="A105" s="84" t="s">
        <v>96</v>
      </c>
      <c r="B105" s="6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37"/>
      <c r="Z105" s="37"/>
    </row>
    <row r="106" spans="1:26" ht="15.75" customHeight="1">
      <c r="A106" s="37"/>
      <c r="B106" s="3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37"/>
      <c r="Z106" s="37"/>
    </row>
    <row r="107" spans="1:26" ht="15.75" customHeight="1">
      <c r="A107" s="37"/>
      <c r="B107" s="3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37"/>
      <c r="Z107" s="37"/>
    </row>
    <row r="108" spans="1:26" ht="15.75" customHeight="1">
      <c r="A108" s="37"/>
      <c r="B108" s="37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37"/>
      <c r="Z108" s="37"/>
    </row>
    <row r="109" spans="1:26" ht="15.75" customHeight="1">
      <c r="A109" s="37"/>
      <c r="B109" s="3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37"/>
      <c r="Z109" s="37"/>
    </row>
    <row r="110" spans="1:26" ht="15.75" customHeight="1">
      <c r="A110" s="37"/>
      <c r="B110" s="3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37"/>
      <c r="Z110" s="37"/>
    </row>
    <row r="111" spans="1:26" ht="15.75" customHeight="1">
      <c r="A111" s="37"/>
      <c r="B111" s="37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37"/>
      <c r="Z111" s="37"/>
    </row>
    <row r="112" spans="1:26" ht="15.75" customHeight="1">
      <c r="A112" s="37"/>
      <c r="B112" s="3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37"/>
      <c r="Z112" s="37"/>
    </row>
    <row r="113" spans="1:26" ht="15.75" customHeight="1">
      <c r="A113" s="37"/>
      <c r="B113" s="3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37"/>
      <c r="Z113" s="37"/>
    </row>
    <row r="114" spans="1:26" ht="15.75" customHeight="1">
      <c r="A114" s="37"/>
      <c r="B114" s="37"/>
      <c r="C114" s="8"/>
      <c r="D114" s="8"/>
      <c r="E114" s="8"/>
      <c r="F114" s="8"/>
      <c r="G114" s="8"/>
      <c r="H114" s="37" t="s">
        <v>97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37"/>
      <c r="Z114" s="37"/>
    </row>
    <row r="115" spans="1:26" ht="15.75" customHeight="1">
      <c r="A115" s="37"/>
      <c r="B115" s="3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37"/>
      <c r="Z115" s="37"/>
    </row>
    <row r="116" spans="1:26" ht="15.75" customHeight="1">
      <c r="A116" s="37"/>
      <c r="B116" s="37"/>
      <c r="C116" s="8"/>
      <c r="D116" s="8"/>
      <c r="E116" s="10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37"/>
      <c r="Z116" s="37"/>
    </row>
    <row r="117" spans="1:26" ht="15.75" customHeight="1">
      <c r="A117" s="37"/>
      <c r="B117" s="37"/>
      <c r="C117" s="8"/>
      <c r="D117" s="8"/>
      <c r="E117" s="10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37"/>
      <c r="Z117" s="37"/>
    </row>
    <row r="118" spans="1:26" ht="15.75" customHeight="1">
      <c r="A118" s="85"/>
      <c r="B118" s="86"/>
      <c r="C118" s="8"/>
      <c r="D118" s="8"/>
      <c r="E118" s="10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37"/>
      <c r="Z118" s="37"/>
    </row>
    <row r="119" spans="1:26" ht="15.75" customHeight="1">
      <c r="A119" s="85"/>
      <c r="B119" s="86"/>
      <c r="C119" s="8"/>
      <c r="D119" s="8"/>
      <c r="E119" s="10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37"/>
      <c r="Z119" s="37"/>
    </row>
    <row r="120" spans="1:26" ht="15.75" customHeight="1">
      <c r="A120" s="87"/>
      <c r="B120" s="88"/>
      <c r="C120" s="8"/>
      <c r="D120" s="8"/>
      <c r="E120" s="10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37"/>
      <c r="Z120" s="37"/>
    </row>
    <row r="121" spans="1:26" ht="15.75" customHeight="1">
      <c r="A121" s="89" t="s">
        <v>98</v>
      </c>
      <c r="B121" s="45">
        <f>D44+D64</f>
        <v>13457844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37"/>
      <c r="Z121" s="37"/>
    </row>
    <row r="122" spans="1:2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37"/>
      <c r="Z122" s="37"/>
    </row>
    <row r="123" spans="1:2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37"/>
      <c r="Z123" s="37"/>
    </row>
    <row r="124" spans="1:2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37"/>
      <c r="Z124" s="37"/>
    </row>
    <row r="125" spans="1:2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37"/>
      <c r="Z125" s="37"/>
    </row>
    <row r="126" spans="1: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37"/>
      <c r="Z126" s="37"/>
    </row>
    <row r="127" spans="1:2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37"/>
      <c r="Z127" s="37"/>
    </row>
    <row r="128" spans="1:2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37"/>
      <c r="Z128" s="37"/>
    </row>
    <row r="129" spans="1:2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37"/>
      <c r="Z129" s="37"/>
    </row>
    <row r="130" spans="1:2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37"/>
      <c r="Z130" s="37"/>
    </row>
    <row r="131" spans="1:2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37"/>
      <c r="Z131" s="37"/>
    </row>
    <row r="132" spans="1:2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37"/>
      <c r="Z132" s="37"/>
    </row>
    <row r="133" spans="1:2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37"/>
      <c r="Z133" s="37"/>
    </row>
    <row r="134" spans="1:2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37"/>
      <c r="Z134" s="37"/>
    </row>
    <row r="135" spans="1:2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7"/>
      <c r="Z135" s="37"/>
    </row>
    <row r="136" spans="1:2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7"/>
      <c r="Z136" s="37"/>
    </row>
    <row r="137" spans="1:2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37"/>
      <c r="Z137" s="37"/>
    </row>
    <row r="138" spans="1:2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37"/>
      <c r="Z138" s="37"/>
    </row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37"/>
      <c r="Z139" s="37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37"/>
      <c r="Z140" s="37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37"/>
      <c r="Z141" s="37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37"/>
      <c r="Z142" s="37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37"/>
      <c r="Z143" s="37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37"/>
      <c r="Z144" s="37"/>
    </row>
    <row r="145" spans="1:2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37"/>
      <c r="Z145" s="37"/>
    </row>
    <row r="146" spans="1:2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37"/>
      <c r="Z146" s="37"/>
    </row>
    <row r="147" spans="1:2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37"/>
      <c r="Z147" s="37"/>
    </row>
    <row r="148" spans="1:2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37"/>
      <c r="Z148" s="37"/>
    </row>
    <row r="149" spans="1:2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37"/>
      <c r="Z149" s="37"/>
    </row>
    <row r="150" spans="1:2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37"/>
      <c r="Z150" s="37"/>
    </row>
    <row r="151" spans="1:2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37"/>
      <c r="Z151" s="37"/>
    </row>
    <row r="152" spans="1:2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37"/>
      <c r="Z152" s="37"/>
    </row>
    <row r="153" spans="1:2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37"/>
      <c r="Z153" s="37"/>
    </row>
    <row r="154" spans="1:2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37"/>
      <c r="Z154" s="37"/>
    </row>
    <row r="155" spans="1:2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37"/>
      <c r="Z155" s="37"/>
    </row>
    <row r="156" spans="1:2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37"/>
      <c r="Z156" s="37"/>
    </row>
    <row r="157" spans="1:2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37"/>
      <c r="Z157" s="37"/>
    </row>
    <row r="158" spans="1:2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37"/>
      <c r="Z158" s="37"/>
    </row>
    <row r="159" spans="1:2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37"/>
      <c r="Z159" s="37"/>
    </row>
    <row r="160" spans="1:2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37"/>
      <c r="Z160" s="37"/>
    </row>
    <row r="161" spans="1:2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37"/>
      <c r="Z161" s="37"/>
    </row>
    <row r="162" spans="1:2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37"/>
      <c r="Z162" s="37"/>
    </row>
    <row r="163" spans="1:2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37"/>
      <c r="Z163" s="37"/>
    </row>
    <row r="164" spans="1:2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37"/>
      <c r="Z164" s="37"/>
    </row>
    <row r="165" spans="1:2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37"/>
      <c r="Z165" s="37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37"/>
      <c r="Z166" s="37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37"/>
      <c r="Z167" s="37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37"/>
      <c r="Z168" s="37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37"/>
      <c r="Z169" s="37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37"/>
      <c r="Z170" s="37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37"/>
      <c r="Z171" s="37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37"/>
      <c r="Z172" s="37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37"/>
      <c r="Z173" s="37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37"/>
      <c r="Z174" s="37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37"/>
      <c r="Z175" s="37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37"/>
      <c r="Z176" s="37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37"/>
      <c r="Z177" s="37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37"/>
      <c r="Z178" s="37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37"/>
      <c r="Z179" s="37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37"/>
      <c r="Z180" s="37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37"/>
      <c r="Z181" s="37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37"/>
      <c r="Z182" s="37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37"/>
      <c r="Z183" s="37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37"/>
      <c r="Z184" s="37"/>
    </row>
    <row r="185" spans="1:2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37"/>
      <c r="Z185" s="37"/>
    </row>
    <row r="186" spans="1:2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37"/>
      <c r="Z186" s="37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37"/>
      <c r="Z187" s="37"/>
    </row>
    <row r="188" spans="1:26" ht="15.75" customHeight="1">
      <c r="A188" s="8"/>
      <c r="B188" s="1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37"/>
      <c r="Z188" s="37"/>
    </row>
    <row r="189" spans="1:26" ht="15.75" customHeight="1">
      <c r="A189" s="8"/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37"/>
      <c r="Z189" s="37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37"/>
      <c r="Z190" s="37"/>
    </row>
    <row r="191" spans="1:26" ht="15.75" customHeight="1">
      <c r="A191" s="8"/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37"/>
      <c r="Z191" s="37"/>
    </row>
    <row r="192" spans="1:26" ht="15.75" customHeight="1">
      <c r="A192" s="8"/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37"/>
      <c r="Z192" s="37"/>
    </row>
    <row r="193" spans="1:26" ht="15.75" customHeight="1">
      <c r="A193" s="8"/>
      <c r="B193" s="1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37"/>
      <c r="Z193" s="37"/>
    </row>
    <row r="194" spans="1:26" ht="15.75" customHeight="1">
      <c r="A194" s="8"/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37"/>
      <c r="Z194" s="37"/>
    </row>
    <row r="195" spans="1:26" ht="15.75" customHeight="1">
      <c r="A195" s="8"/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37"/>
      <c r="Z195" s="37"/>
    </row>
    <row r="196" spans="1:26" ht="15.75" customHeight="1">
      <c r="A196" s="8"/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37"/>
      <c r="Z196" s="37"/>
    </row>
    <row r="197" spans="1:26" ht="15.75" customHeight="1">
      <c r="A197" s="8"/>
      <c r="B197" s="1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37"/>
      <c r="Z197" s="37"/>
    </row>
    <row r="198" spans="1:26" ht="15.75" customHeight="1">
      <c r="A198" s="8"/>
      <c r="B198" s="1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37"/>
      <c r="Z198" s="37"/>
    </row>
    <row r="199" spans="1:26" ht="15.75" customHeight="1">
      <c r="A199" s="8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37"/>
      <c r="Z199" s="37"/>
    </row>
    <row r="200" spans="1:26" ht="15.75" customHeight="1">
      <c r="A200" s="8"/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37"/>
      <c r="Z200" s="37"/>
    </row>
    <row r="201" spans="1:26" ht="15.75" customHeight="1">
      <c r="A201" s="8"/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37"/>
      <c r="Z201" s="37"/>
    </row>
    <row r="202" spans="1:26" ht="15.75" customHeight="1">
      <c r="A202" s="8"/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37"/>
      <c r="Z202" s="37"/>
    </row>
    <row r="203" spans="1:26" ht="15.75" customHeight="1">
      <c r="A203" s="8"/>
      <c r="B203" s="1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37"/>
      <c r="Z203" s="37"/>
    </row>
    <row r="204" spans="1:26" ht="15.75" customHeight="1">
      <c r="A204" s="8"/>
      <c r="B204" s="1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37"/>
      <c r="Z204" s="37"/>
    </row>
    <row r="205" spans="1:26" ht="15.75" customHeight="1">
      <c r="A205" s="8"/>
      <c r="B205" s="1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37"/>
      <c r="Z205" s="37"/>
    </row>
    <row r="206" spans="1:26" ht="15.75" customHeight="1">
      <c r="A206" s="8"/>
      <c r="B206" s="1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37"/>
      <c r="Z206" s="37"/>
    </row>
    <row r="207" spans="1:26" ht="15.75" customHeight="1">
      <c r="A207" s="8"/>
      <c r="B207" s="1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37"/>
      <c r="Z207" s="37"/>
    </row>
    <row r="208" spans="1:26" ht="15.75" customHeight="1">
      <c r="A208" s="8"/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37"/>
      <c r="Z208" s="37"/>
    </row>
    <row r="209" spans="1:26" ht="15.75" customHeight="1">
      <c r="A209" s="8"/>
      <c r="B209" s="1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37"/>
      <c r="Z209" s="37"/>
    </row>
    <row r="210" spans="1:26" ht="15.75" customHeight="1">
      <c r="A210" s="8"/>
      <c r="B210" s="1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37"/>
      <c r="Z210" s="37"/>
    </row>
    <row r="211" spans="1:26" ht="15.75" customHeight="1">
      <c r="A211" s="8"/>
      <c r="B211" s="1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37"/>
      <c r="Z211" s="37"/>
    </row>
    <row r="212" spans="1:26" ht="15.75" customHeight="1">
      <c r="A212" s="8"/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37"/>
      <c r="Z212" s="37"/>
    </row>
    <row r="213" spans="1:26" ht="15.75" customHeight="1">
      <c r="A213" s="8"/>
      <c r="B213" s="1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37"/>
      <c r="Z213" s="37"/>
    </row>
    <row r="214" spans="1:26" ht="15.75" customHeight="1">
      <c r="A214" s="8"/>
      <c r="B214" s="1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37"/>
      <c r="Z214" s="37"/>
    </row>
    <row r="215" spans="1:26" ht="15.75" customHeight="1">
      <c r="A215" s="8"/>
      <c r="B215" s="1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37"/>
      <c r="Z215" s="37"/>
    </row>
    <row r="216" spans="1:26" ht="15.75" customHeight="1">
      <c r="A216" s="8"/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37"/>
      <c r="Z216" s="37"/>
    </row>
    <row r="217" spans="1:26" ht="15.75" customHeight="1">
      <c r="A217" s="8"/>
      <c r="B217" s="1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37"/>
      <c r="Z217" s="37"/>
    </row>
    <row r="218" spans="1:26" ht="15.75" customHeight="1">
      <c r="A218" s="8"/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37"/>
      <c r="Z218" s="37"/>
    </row>
    <row r="219" spans="1:26" ht="15.75" customHeight="1">
      <c r="A219" s="8"/>
      <c r="B219" s="1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37"/>
      <c r="Z219" s="37"/>
    </row>
    <row r="220" spans="1:26" ht="15.75" customHeight="1">
      <c r="A220" s="8"/>
      <c r="B220" s="1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37"/>
      <c r="Z220" s="37"/>
    </row>
    <row r="221" spans="1:26" ht="15.75" customHeight="1">
      <c r="A221" s="8"/>
      <c r="B221" s="1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37"/>
      <c r="Z221" s="37"/>
    </row>
    <row r="222" spans="1:26" ht="15.75" customHeight="1">
      <c r="A222" s="8"/>
      <c r="B222" s="1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37"/>
      <c r="Z222" s="37"/>
    </row>
    <row r="223" spans="1:26" ht="15.75" customHeight="1">
      <c r="A223" s="8"/>
      <c r="B223" s="1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37"/>
      <c r="Z223" s="37"/>
    </row>
    <row r="224" spans="1:26" ht="15.75" customHeight="1">
      <c r="A224" s="8"/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37"/>
      <c r="Z224" s="37"/>
    </row>
    <row r="225" spans="1:26" ht="15.75" customHeight="1">
      <c r="A225" s="8"/>
      <c r="B225" s="1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37"/>
      <c r="Z225" s="37"/>
    </row>
    <row r="226" spans="1:26" ht="15.75" customHeight="1">
      <c r="A226" s="8"/>
      <c r="B226" s="1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37"/>
      <c r="Z226" s="37"/>
    </row>
    <row r="227" spans="1:26" ht="15.75" customHeight="1">
      <c r="A227" s="8"/>
      <c r="B227" s="1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37"/>
      <c r="Z227" s="37"/>
    </row>
    <row r="228" spans="1:26" ht="15.75" customHeight="1">
      <c r="A228" s="8"/>
      <c r="B228" s="1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37"/>
      <c r="Z228" s="37"/>
    </row>
    <row r="229" spans="1:26" ht="15.75" customHeight="1">
      <c r="A229" s="8"/>
      <c r="B229" s="1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37"/>
      <c r="Z229" s="37"/>
    </row>
    <row r="230" spans="1:26" ht="15.75" customHeight="1">
      <c r="A230" s="8"/>
      <c r="B230" s="1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37"/>
      <c r="Z230" s="37"/>
    </row>
    <row r="231" spans="1:26" ht="15.75" customHeight="1">
      <c r="A231" s="8"/>
      <c r="B231" s="1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37"/>
      <c r="Z231" s="37"/>
    </row>
    <row r="232" spans="1:26" ht="15.75" customHeight="1">
      <c r="A232" s="8"/>
      <c r="B232" s="1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37"/>
      <c r="Z232" s="37"/>
    </row>
    <row r="233" spans="1:26" ht="15.75" customHeight="1">
      <c r="A233" s="8"/>
      <c r="B233" s="1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37"/>
      <c r="Z233" s="37"/>
    </row>
    <row r="234" spans="1:26" ht="15.75" customHeight="1">
      <c r="A234" s="8"/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37"/>
      <c r="Z234" s="37"/>
    </row>
    <row r="235" spans="1:26" ht="15.75" customHeight="1">
      <c r="A235" s="8"/>
      <c r="B235" s="1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37"/>
      <c r="Z235" s="37"/>
    </row>
    <row r="236" spans="1:26" ht="15.75" customHeight="1">
      <c r="A236" s="8"/>
      <c r="B236" s="1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37"/>
      <c r="Z236" s="37"/>
    </row>
    <row r="237" spans="1:26" ht="15.75" customHeight="1">
      <c r="A237" s="8"/>
      <c r="B237" s="1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37"/>
      <c r="Z237" s="37"/>
    </row>
    <row r="238" spans="1:26" ht="15.75" customHeight="1">
      <c r="A238" s="8"/>
      <c r="B238" s="1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37"/>
      <c r="Z238" s="37"/>
    </row>
    <row r="239" spans="1:26" ht="15.75" customHeight="1">
      <c r="A239" s="8"/>
      <c r="B239" s="1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37"/>
      <c r="Z239" s="37"/>
    </row>
    <row r="240" spans="1:26" ht="15.75" customHeight="1">
      <c r="A240" s="8"/>
      <c r="B240" s="1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37"/>
      <c r="Z240" s="37"/>
    </row>
    <row r="241" spans="1:26" ht="15.75" customHeight="1">
      <c r="A241" s="8"/>
      <c r="B241" s="10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37"/>
      <c r="Z241" s="37"/>
    </row>
    <row r="242" spans="1:26" ht="15.75" customHeight="1">
      <c r="A242" s="8"/>
      <c r="B242" s="10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37"/>
      <c r="Z242" s="37"/>
    </row>
    <row r="243" spans="1:26" ht="15.75" customHeight="1">
      <c r="A243" s="8"/>
      <c r="B243" s="10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37"/>
      <c r="Z243" s="37"/>
    </row>
    <row r="244" spans="1:26" ht="15.75" customHeight="1">
      <c r="A244" s="8"/>
      <c r="B244" s="10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37"/>
      <c r="Z244" s="37"/>
    </row>
    <row r="245" spans="1:26" ht="15.75" customHeight="1">
      <c r="A245" s="8"/>
      <c r="B245" s="10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37"/>
      <c r="Z245" s="37"/>
    </row>
    <row r="246" spans="1:26" ht="15.75" customHeight="1">
      <c r="A246" s="8"/>
      <c r="B246" s="10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37"/>
      <c r="Z246" s="37"/>
    </row>
    <row r="247" spans="1:26" ht="15.75" customHeight="1">
      <c r="A247" s="8"/>
      <c r="B247" s="10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37"/>
      <c r="Z247" s="37"/>
    </row>
    <row r="248" spans="1:26" ht="15.75" customHeight="1">
      <c r="A248" s="8"/>
      <c r="B248" s="10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37"/>
      <c r="Z248" s="37"/>
    </row>
    <row r="249" spans="1:26" ht="15.75" customHeight="1">
      <c r="A249" s="8"/>
      <c r="B249" s="10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37"/>
      <c r="Z249" s="37"/>
    </row>
    <row r="250" spans="1:26" ht="15.75" customHeight="1">
      <c r="A250" s="8"/>
      <c r="B250" s="10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37"/>
      <c r="Z250" s="37"/>
    </row>
    <row r="251" spans="1:26" ht="15.75" customHeight="1">
      <c r="A251" s="8"/>
      <c r="B251" s="10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37"/>
      <c r="Z251" s="37"/>
    </row>
    <row r="252" spans="1:26" ht="15.75" customHeight="1">
      <c r="A252" s="8"/>
      <c r="B252" s="10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37"/>
      <c r="Z252" s="37"/>
    </row>
    <row r="253" spans="1:26" ht="15.75" customHeight="1">
      <c r="A253" s="8"/>
      <c r="B253" s="10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37"/>
      <c r="Z253" s="37"/>
    </row>
    <row r="254" spans="1:26" ht="15.75" customHeight="1">
      <c r="A254" s="8"/>
      <c r="B254" s="10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37"/>
      <c r="Z254" s="37"/>
    </row>
    <row r="255" spans="1:26" ht="15.75" customHeight="1">
      <c r="A255" s="8"/>
      <c r="B255" s="10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37"/>
      <c r="Z255" s="37"/>
    </row>
    <row r="256" spans="1:26" ht="15.75" customHeight="1">
      <c r="A256" s="8"/>
      <c r="B256" s="10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37"/>
      <c r="Z256" s="37"/>
    </row>
    <row r="257" spans="1:26" ht="15.75" customHeight="1">
      <c r="A257" s="8"/>
      <c r="B257" s="10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37"/>
      <c r="Z257" s="37"/>
    </row>
    <row r="258" spans="1:26" ht="15.75" customHeight="1">
      <c r="A258" s="8"/>
      <c r="B258" s="10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37"/>
      <c r="Z258" s="37"/>
    </row>
    <row r="259" spans="1:26" ht="15.75" customHeight="1">
      <c r="A259" s="8"/>
      <c r="B259" s="10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37"/>
      <c r="Z259" s="37"/>
    </row>
    <row r="260" spans="1:26" ht="15.75" customHeight="1">
      <c r="A260" s="8"/>
      <c r="B260" s="10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37"/>
      <c r="Z260" s="37"/>
    </row>
    <row r="261" spans="1:26" ht="15.75" customHeight="1">
      <c r="A261" s="8"/>
      <c r="B261" s="10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37"/>
      <c r="Z261" s="37"/>
    </row>
    <row r="262" spans="1:26" ht="15.75" customHeight="1">
      <c r="A262" s="8"/>
      <c r="B262" s="10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37"/>
      <c r="Z262" s="37"/>
    </row>
    <row r="263" spans="1:26" ht="15.75" customHeight="1">
      <c r="A263" s="8"/>
      <c r="B263" s="10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37"/>
      <c r="Z263" s="37"/>
    </row>
    <row r="264" spans="1:26" ht="15.75" customHeight="1">
      <c r="A264" s="8"/>
      <c r="B264" s="10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37"/>
      <c r="Z264" s="37"/>
    </row>
    <row r="265" spans="1:26" ht="15.75" customHeight="1">
      <c r="A265" s="8"/>
      <c r="B265" s="10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37"/>
      <c r="Z265" s="37"/>
    </row>
    <row r="266" spans="1:26" ht="15.75" customHeight="1">
      <c r="A266" s="8"/>
      <c r="B266" s="10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37"/>
      <c r="Z266" s="37"/>
    </row>
    <row r="267" spans="1:26" ht="15.75" customHeight="1">
      <c r="A267" s="8"/>
      <c r="B267" s="10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37"/>
      <c r="Z267" s="37"/>
    </row>
    <row r="268" spans="1:26" ht="15.75" customHeight="1">
      <c r="A268" s="8"/>
      <c r="B268" s="10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37"/>
      <c r="Z268" s="37"/>
    </row>
    <row r="269" spans="1:26" ht="15.75" customHeight="1">
      <c r="A269" s="8"/>
      <c r="B269" s="10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37"/>
      <c r="Z269" s="37"/>
    </row>
    <row r="270" spans="1:26" ht="15.75" customHeight="1">
      <c r="A270" s="8"/>
      <c r="B270" s="10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37"/>
      <c r="Z270" s="37"/>
    </row>
    <row r="271" spans="1:26" ht="15.75" customHeight="1">
      <c r="A271" s="8"/>
      <c r="B271" s="10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37"/>
      <c r="Z271" s="37"/>
    </row>
    <row r="272" spans="1:26" ht="15.75" customHeight="1">
      <c r="A272" s="8"/>
      <c r="B272" s="10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37"/>
      <c r="Z272" s="37"/>
    </row>
    <row r="273" spans="1:26" ht="15.75" customHeight="1">
      <c r="A273" s="8"/>
      <c r="B273" s="10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37"/>
      <c r="Z273" s="37"/>
    </row>
    <row r="274" spans="1:26" ht="15.75" customHeight="1">
      <c r="A274" s="8"/>
      <c r="B274" s="10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37"/>
      <c r="Z274" s="37"/>
    </row>
    <row r="275" spans="1:26" ht="15.75" customHeight="1">
      <c r="A275" s="8"/>
      <c r="B275" s="10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37"/>
      <c r="Z275" s="37"/>
    </row>
    <row r="276" spans="1:26" ht="15.75" customHeight="1">
      <c r="A276" s="8"/>
      <c r="B276" s="10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37"/>
      <c r="Z276" s="37"/>
    </row>
    <row r="277" spans="1:26" ht="15.75" customHeight="1">
      <c r="A277" s="8"/>
      <c r="B277" s="10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37"/>
      <c r="Z277" s="37"/>
    </row>
    <row r="278" spans="1:26" ht="15.75" customHeight="1">
      <c r="A278" s="8"/>
      <c r="B278" s="10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37"/>
      <c r="Z278" s="37"/>
    </row>
    <row r="279" spans="1:26" ht="15.75" customHeight="1">
      <c r="A279" s="8"/>
      <c r="B279" s="10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37"/>
      <c r="Z279" s="37"/>
    </row>
    <row r="280" spans="1:26" ht="15.75" customHeight="1">
      <c r="A280" s="8"/>
      <c r="B280" s="10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37"/>
      <c r="Z280" s="37"/>
    </row>
    <row r="281" spans="1:26" ht="15.75" customHeight="1">
      <c r="A281" s="8"/>
      <c r="B281" s="10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37"/>
      <c r="Z281" s="37"/>
    </row>
    <row r="282" spans="1:26" ht="15.75" customHeight="1">
      <c r="A282" s="8"/>
      <c r="B282" s="10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37"/>
      <c r="Z282" s="37"/>
    </row>
    <row r="283" spans="1:26" ht="15.75" customHeight="1">
      <c r="A283" s="8"/>
      <c r="B283" s="10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37"/>
      <c r="Z283" s="37"/>
    </row>
    <row r="284" spans="1:26" ht="15.75" customHeight="1">
      <c r="A284" s="8"/>
      <c r="B284" s="10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37"/>
      <c r="Z284" s="37"/>
    </row>
    <row r="285" spans="1:26" ht="15.75" customHeight="1">
      <c r="A285" s="8"/>
      <c r="B285" s="10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37"/>
      <c r="Z285" s="37"/>
    </row>
    <row r="286" spans="1:26" ht="15.75" customHeight="1">
      <c r="A286" s="8"/>
      <c r="B286" s="10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37"/>
      <c r="Z286" s="37"/>
    </row>
    <row r="287" spans="1:26" ht="15.75" customHeight="1">
      <c r="A287" s="8"/>
      <c r="B287" s="10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37"/>
      <c r="Z287" s="37"/>
    </row>
    <row r="288" spans="1:26" ht="15.75" customHeight="1">
      <c r="A288" s="8"/>
      <c r="B288" s="10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37"/>
      <c r="Z288" s="37"/>
    </row>
    <row r="289" spans="1:26" ht="15.75" customHeight="1">
      <c r="A289" s="8"/>
      <c r="B289" s="10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37"/>
      <c r="Z289" s="37"/>
    </row>
    <row r="290" spans="1:26" ht="15.75" customHeight="1">
      <c r="A290" s="8"/>
      <c r="B290" s="10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37"/>
      <c r="Z290" s="37"/>
    </row>
    <row r="291" spans="1:26" ht="15.75" customHeight="1">
      <c r="A291" s="8"/>
      <c r="B291" s="10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37"/>
      <c r="Z291" s="37"/>
    </row>
    <row r="292" spans="1:26" ht="15.75" customHeight="1">
      <c r="A292" s="8"/>
      <c r="B292" s="10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37"/>
      <c r="Z292" s="37"/>
    </row>
    <row r="293" spans="1:26" ht="15.75" customHeight="1">
      <c r="A293" s="8"/>
      <c r="B293" s="10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37"/>
      <c r="Z293" s="37"/>
    </row>
    <row r="294" spans="1:26" ht="15.75" customHeight="1">
      <c r="A294" s="8"/>
      <c r="B294" s="10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37"/>
      <c r="Z294" s="37"/>
    </row>
    <row r="295" spans="1:26" ht="15.75" customHeight="1">
      <c r="A295" s="8"/>
      <c r="B295" s="10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37"/>
      <c r="Z295" s="37"/>
    </row>
    <row r="296" spans="1:26" ht="15.75" customHeight="1">
      <c r="A296" s="8"/>
      <c r="B296" s="10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37"/>
      <c r="Z296" s="37"/>
    </row>
    <row r="297" spans="1:26" ht="15.75" customHeight="1">
      <c r="A297" s="8"/>
      <c r="B297" s="10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37"/>
      <c r="Z297" s="37"/>
    </row>
    <row r="298" spans="1:26" ht="15.75" customHeight="1">
      <c r="A298" s="8"/>
      <c r="B298" s="10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37"/>
      <c r="Z298" s="37"/>
    </row>
    <row r="299" spans="1:26" ht="15.75" customHeight="1">
      <c r="A299" s="8"/>
      <c r="B299" s="10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37"/>
      <c r="Z299" s="37"/>
    </row>
    <row r="300" spans="1:26" ht="15.75" customHeight="1">
      <c r="A300" s="8"/>
      <c r="B300" s="10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37"/>
      <c r="Z300" s="37"/>
    </row>
    <row r="301" spans="1:26" ht="15.75" customHeight="1">
      <c r="A301" s="8"/>
      <c r="B301" s="10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37"/>
      <c r="Z301" s="37"/>
    </row>
    <row r="302" spans="1:26" ht="15.75" customHeight="1">
      <c r="A302" s="8"/>
      <c r="B302" s="10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37"/>
      <c r="Z302" s="37"/>
    </row>
    <row r="303" spans="1:26" ht="15.75" customHeight="1">
      <c r="A303" s="8"/>
      <c r="B303" s="10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37"/>
      <c r="Z303" s="37"/>
    </row>
    <row r="304" spans="1:26" ht="15.75" customHeight="1">
      <c r="A304" s="8"/>
      <c r="B304" s="10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37"/>
      <c r="Z304" s="37"/>
    </row>
    <row r="305" spans="1:26" ht="15.75" customHeight="1">
      <c r="A305" s="8"/>
      <c r="B305" s="10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37"/>
      <c r="Z305" s="37"/>
    </row>
    <row r="306" spans="1:26" ht="15.75" customHeight="1">
      <c r="A306" s="8"/>
      <c r="B306" s="10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37"/>
      <c r="Z306" s="37"/>
    </row>
    <row r="307" spans="1:26" ht="15.75" customHeight="1">
      <c r="A307" s="8"/>
      <c r="B307" s="10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37"/>
      <c r="Z307" s="37"/>
    </row>
    <row r="308" spans="1:26" ht="15.75" customHeight="1">
      <c r="A308" s="8"/>
      <c r="B308" s="10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37"/>
      <c r="Z308" s="37"/>
    </row>
    <row r="309" spans="1:26" ht="15.75" customHeight="1">
      <c r="A309" s="8"/>
      <c r="B309" s="10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37"/>
      <c r="Z309" s="37"/>
    </row>
    <row r="310" spans="1:26" ht="15.75" customHeight="1">
      <c r="A310" s="8"/>
      <c r="B310" s="10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37"/>
      <c r="Z310" s="37"/>
    </row>
    <row r="311" spans="1:26" ht="15.75" customHeight="1">
      <c r="A311" s="8"/>
      <c r="B311" s="10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37"/>
      <c r="Z311" s="37"/>
    </row>
    <row r="312" spans="1:26" ht="15.75" customHeight="1">
      <c r="A312" s="8"/>
      <c r="B312" s="10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37"/>
      <c r="Z312" s="37"/>
    </row>
    <row r="313" spans="1:26" ht="15.75" customHeight="1">
      <c r="A313" s="8"/>
      <c r="B313" s="10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37"/>
      <c r="Z313" s="37"/>
    </row>
    <row r="314" spans="1:26" ht="15.75" customHeight="1">
      <c r="A314" s="8"/>
      <c r="B314" s="10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37"/>
      <c r="Z314" s="37"/>
    </row>
    <row r="315" spans="1:26" ht="15.75" customHeight="1">
      <c r="A315" s="8"/>
      <c r="B315" s="10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37"/>
      <c r="Z315" s="37"/>
    </row>
    <row r="316" spans="1:26" ht="15.75" customHeight="1">
      <c r="A316" s="8"/>
      <c r="B316" s="10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37"/>
      <c r="Z316" s="37"/>
    </row>
    <row r="317" spans="1:26" ht="15.75" customHeight="1">
      <c r="A317" s="8"/>
      <c r="B317" s="10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37"/>
      <c r="Z317" s="37"/>
    </row>
    <row r="318" spans="1:26" ht="15.75" customHeight="1">
      <c r="A318" s="8"/>
      <c r="B318" s="10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37"/>
      <c r="Z318" s="37"/>
    </row>
    <row r="319" spans="1:26" ht="15.75" customHeight="1">
      <c r="A319" s="8"/>
      <c r="B319" s="10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37"/>
      <c r="Z319" s="37"/>
    </row>
    <row r="320" spans="1:26" ht="15.75" customHeight="1">
      <c r="A320" s="8"/>
      <c r="B320" s="10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37"/>
      <c r="Z320" s="37"/>
    </row>
    <row r="321" spans="1:26" ht="15.75" customHeight="1">
      <c r="A321" s="8"/>
      <c r="B321" s="10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37"/>
      <c r="Z321" s="37"/>
    </row>
    <row r="322" spans="1:26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</sheetData>
  <mergeCells count="4">
    <mergeCell ref="A1:D1"/>
    <mergeCell ref="A3:D3"/>
    <mergeCell ref="A6:D6"/>
    <mergeCell ref="A47:D47"/>
  </mergeCells>
  <pageMargins left="0.47244094488188981" right="0.19685039370078741" top="0.74803149606299213" bottom="0.74803149606299213" header="0" footer="0"/>
  <pageSetup paperSize="9" scale="65" orientation="portrait" r:id="rId1"/>
  <rowBreaks count="1" manualBreakCount="1">
    <brk id="64" max="16383" man="1"/>
  </rowBreaks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3"/>
  <sheetViews>
    <sheetView topLeftCell="A58" workbookViewId="0">
      <selection activeCell="B57" sqref="B57"/>
    </sheetView>
  </sheetViews>
  <sheetFormatPr defaultColWidth="12.625" defaultRowHeight="15" customHeight="1"/>
  <cols>
    <col min="1" max="1" width="50.625" customWidth="1"/>
    <col min="2" max="3" width="14.125" bestFit="1" customWidth="1"/>
    <col min="4" max="4" width="45" customWidth="1"/>
    <col min="5" max="5" width="15.375" bestFit="1" customWidth="1"/>
    <col min="6" max="6" width="14.625" customWidth="1"/>
    <col min="7" max="7" width="16.5" customWidth="1"/>
    <col min="8" max="8" width="7.625" customWidth="1"/>
    <col min="9" max="9" width="22.125" customWidth="1"/>
    <col min="10" max="25" width="7.625" customWidth="1"/>
    <col min="26" max="26" width="12.625" customWidth="1"/>
  </cols>
  <sheetData>
    <row r="1" spans="1:26" ht="16.5">
      <c r="A1" s="331" t="s">
        <v>5</v>
      </c>
      <c r="B1" s="332"/>
      <c r="C1" s="332"/>
      <c r="D1" s="332"/>
      <c r="E1" s="332"/>
      <c r="F1" s="333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37"/>
      <c r="Y1" s="37"/>
      <c r="Z1" s="37"/>
    </row>
    <row r="2" spans="1:26" ht="16.5">
      <c r="A2" s="91"/>
      <c r="B2" s="91"/>
      <c r="C2" s="91"/>
      <c r="D2" s="8"/>
      <c r="E2" s="8"/>
      <c r="F2" s="8"/>
      <c r="G2" s="8"/>
      <c r="H2" s="8"/>
      <c r="I2" s="92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7"/>
      <c r="Y2" s="37"/>
      <c r="Z2" s="37"/>
    </row>
    <row r="3" spans="1:26" ht="16.5">
      <c r="A3" s="334" t="s">
        <v>62</v>
      </c>
      <c r="B3" s="335"/>
      <c r="C3" s="335"/>
      <c r="D3" s="335"/>
      <c r="E3" s="335"/>
      <c r="F3" s="336"/>
      <c r="G3" s="8"/>
      <c r="H3" s="8"/>
      <c r="I3" s="92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7"/>
      <c r="Y3" s="37"/>
      <c r="Z3" s="37"/>
    </row>
    <row r="4" spans="1:26" ht="16.5" hidden="1">
      <c r="A4" s="91"/>
      <c r="B4" s="91"/>
      <c r="C4" s="91"/>
      <c r="D4" s="8"/>
      <c r="E4" s="8"/>
      <c r="F4" s="8"/>
      <c r="G4" s="8"/>
      <c r="H4" s="8"/>
      <c r="I4" s="9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7"/>
      <c r="Y4" s="37"/>
      <c r="Z4" s="37"/>
    </row>
    <row r="5" spans="1:26" ht="5.25" hidden="1" customHeight="1">
      <c r="A5" s="8"/>
      <c r="B5" s="8"/>
      <c r="C5" s="8"/>
      <c r="D5" s="8"/>
      <c r="E5" s="8"/>
      <c r="F5" s="8"/>
      <c r="G5" s="8"/>
      <c r="H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7"/>
      <c r="Y5" s="37"/>
      <c r="Z5" s="37"/>
    </row>
    <row r="6" spans="1:26" ht="5.25" hidden="1" customHeight="1">
      <c r="A6" s="8"/>
      <c r="B6" s="8"/>
      <c r="C6" s="8"/>
      <c r="D6" s="8"/>
      <c r="E6" s="8"/>
      <c r="F6" s="8"/>
      <c r="G6" s="8"/>
      <c r="H6" s="8"/>
      <c r="I6" s="9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7"/>
      <c r="Y6" s="37"/>
      <c r="Z6" s="37"/>
    </row>
    <row r="7" spans="1:26" ht="5.25" customHeight="1">
      <c r="A7" s="8"/>
      <c r="B7" s="8"/>
      <c r="C7" s="8"/>
      <c r="D7" s="8"/>
      <c r="E7" s="8"/>
      <c r="F7" s="8"/>
      <c r="G7" s="8"/>
      <c r="H7" s="8"/>
      <c r="I7" s="92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37"/>
      <c r="Y7" s="37"/>
      <c r="Z7" s="37"/>
    </row>
    <row r="8" spans="1:26" ht="15.75">
      <c r="A8" s="11" t="s">
        <v>100</v>
      </c>
      <c r="B8" s="8"/>
      <c r="C8" s="8"/>
      <c r="D8" s="8"/>
      <c r="E8" s="8"/>
      <c r="F8" s="8"/>
      <c r="G8" s="8"/>
      <c r="H8" s="8"/>
      <c r="I8" s="92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37"/>
      <c r="Y8" s="37"/>
      <c r="Z8" s="37"/>
    </row>
    <row r="9" spans="1:26" ht="18.75">
      <c r="A9" s="337" t="s">
        <v>6</v>
      </c>
      <c r="B9" s="338"/>
      <c r="C9" s="338"/>
      <c r="D9" s="338"/>
      <c r="E9" s="338"/>
      <c r="F9" s="33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37"/>
      <c r="Y9" s="37"/>
      <c r="Z9" s="37"/>
    </row>
    <row r="10" spans="1:26" ht="78.75">
      <c r="A10" s="12" t="s">
        <v>7</v>
      </c>
      <c r="B10" s="12" t="s">
        <v>8</v>
      </c>
      <c r="C10" s="12" t="s">
        <v>54</v>
      </c>
      <c r="D10" s="220" t="s">
        <v>7</v>
      </c>
      <c r="E10" s="13" t="s">
        <v>9</v>
      </c>
      <c r="F10" s="13" t="s">
        <v>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7"/>
      <c r="Y10" s="37"/>
      <c r="Z10" s="37"/>
    </row>
    <row r="11" spans="1:26" ht="15.75">
      <c r="A11" s="191" t="s">
        <v>164</v>
      </c>
      <c r="B11" s="141"/>
      <c r="C11" s="141"/>
      <c r="D11" s="191" t="s">
        <v>164</v>
      </c>
      <c r="E11" s="13"/>
      <c r="F11" s="13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37"/>
      <c r="Y11" s="37"/>
      <c r="Z11" s="37"/>
    </row>
    <row r="12" spans="1:26" ht="16.5">
      <c r="A12" s="16" t="s">
        <v>10</v>
      </c>
      <c r="B12" s="15">
        <v>615000</v>
      </c>
      <c r="C12" s="38">
        <v>612660.56000000006</v>
      </c>
      <c r="D12" s="16" t="s">
        <v>11</v>
      </c>
      <c r="E12" s="15">
        <v>245244</v>
      </c>
      <c r="F12" s="15">
        <v>245244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37"/>
      <c r="Y12" s="37"/>
      <c r="Z12" s="37"/>
    </row>
    <row r="13" spans="1:26" ht="16.5">
      <c r="A13" s="16" t="s">
        <v>12</v>
      </c>
      <c r="B13" s="15">
        <v>400000</v>
      </c>
      <c r="C13" s="39">
        <v>390173</v>
      </c>
      <c r="D13" s="16" t="s">
        <v>13</v>
      </c>
      <c r="E13" s="15">
        <v>441600</v>
      </c>
      <c r="F13" s="15">
        <v>441600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37"/>
      <c r="Y13" s="37"/>
      <c r="Z13" s="37"/>
    </row>
    <row r="14" spans="1:26" ht="16.5">
      <c r="A14" s="16" t="s">
        <v>14</v>
      </c>
      <c r="B14" s="15">
        <v>220000</v>
      </c>
      <c r="C14" s="38">
        <v>215469</v>
      </c>
      <c r="D14" s="16" t="s">
        <v>101</v>
      </c>
      <c r="E14" s="15">
        <v>150000</v>
      </c>
      <c r="F14" s="15">
        <v>128393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37"/>
      <c r="Y14" s="37"/>
      <c r="Z14" s="37"/>
    </row>
    <row r="15" spans="1:26" ht="16.5">
      <c r="A15" s="16" t="s">
        <v>16</v>
      </c>
      <c r="B15" s="15">
        <v>150000</v>
      </c>
      <c r="C15" s="38">
        <v>123317</v>
      </c>
      <c r="D15" s="16" t="s">
        <v>66</v>
      </c>
      <c r="E15" s="15">
        <f>60000+20000</f>
        <v>80000</v>
      </c>
      <c r="F15" s="15">
        <f>23332+19020</f>
        <v>42352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37"/>
      <c r="Y15" s="37"/>
      <c r="Z15" s="37"/>
    </row>
    <row r="16" spans="1:26" ht="16.5">
      <c r="A16" s="16" t="s">
        <v>64</v>
      </c>
      <c r="B16" s="15">
        <v>20000</v>
      </c>
      <c r="C16" s="15">
        <v>16036</v>
      </c>
      <c r="D16" s="16" t="s">
        <v>20</v>
      </c>
      <c r="E16" s="15">
        <v>100000</v>
      </c>
      <c r="F16" s="15">
        <v>88992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37"/>
      <c r="Y16" s="37"/>
      <c r="Z16" s="37"/>
    </row>
    <row r="17" spans="1:26" ht="16.5">
      <c r="A17" s="16" t="s">
        <v>65</v>
      </c>
      <c r="B17" s="15">
        <v>10000</v>
      </c>
      <c r="C17" s="38">
        <v>1827</v>
      </c>
      <c r="D17" s="16" t="s">
        <v>22</v>
      </c>
      <c r="E17" s="15">
        <v>15000</v>
      </c>
      <c r="F17" s="15">
        <v>10465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37"/>
      <c r="Y17" s="37"/>
      <c r="Z17" s="37"/>
    </row>
    <row r="18" spans="1:26" ht="16.5">
      <c r="A18" s="16" t="s">
        <v>67</v>
      </c>
      <c r="B18" s="15">
        <v>80000</v>
      </c>
      <c r="C18" s="38">
        <f>96436-2730-8190-8100</f>
        <v>77416</v>
      </c>
      <c r="D18" s="16" t="s">
        <v>24</v>
      </c>
      <c r="E18" s="15">
        <v>140000</v>
      </c>
      <c r="F18" s="15">
        <v>138125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37"/>
      <c r="Y18" s="37"/>
      <c r="Z18" s="37"/>
    </row>
    <row r="19" spans="1:26" ht="16.5">
      <c r="A19" s="16" t="s">
        <v>69</v>
      </c>
      <c r="B19" s="93">
        <v>35000</v>
      </c>
      <c r="C19" s="94">
        <v>34500</v>
      </c>
      <c r="D19" s="16" t="s">
        <v>27</v>
      </c>
      <c r="E19" s="15">
        <v>10000</v>
      </c>
      <c r="F19" s="15">
        <v>9627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37"/>
      <c r="Y19" s="37"/>
      <c r="Z19" s="37"/>
    </row>
    <row r="20" spans="1:26" ht="16.5">
      <c r="A20" s="16" t="s">
        <v>25</v>
      </c>
      <c r="B20" s="15">
        <v>15000</v>
      </c>
      <c r="C20" s="38">
        <v>11325</v>
      </c>
      <c r="D20" s="58" t="s">
        <v>29</v>
      </c>
      <c r="E20" s="15">
        <v>50000</v>
      </c>
      <c r="F20" s="15">
        <v>47871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37"/>
      <c r="Y20" s="37"/>
      <c r="Z20" s="37"/>
    </row>
    <row r="21" spans="1:26" ht="16.5">
      <c r="A21" s="16" t="s">
        <v>19</v>
      </c>
      <c r="B21" s="15">
        <v>215000</v>
      </c>
      <c r="C21" s="38">
        <v>214812.56</v>
      </c>
      <c r="D21" s="16" t="s">
        <v>18</v>
      </c>
      <c r="E21" s="15">
        <v>2000</v>
      </c>
      <c r="F21" s="15">
        <v>1826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37"/>
      <c r="Y21" s="37"/>
      <c r="Z21" s="37"/>
    </row>
    <row r="22" spans="1:26" ht="15.75" customHeight="1">
      <c r="A22" s="16" t="s">
        <v>21</v>
      </c>
      <c r="B22" s="15">
        <v>20000</v>
      </c>
      <c r="C22" s="38">
        <v>17081</v>
      </c>
      <c r="D22" s="155" t="s">
        <v>154</v>
      </c>
      <c r="E22" s="15">
        <v>150000</v>
      </c>
      <c r="F22" s="15">
        <v>148942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37"/>
      <c r="Y22" s="37"/>
      <c r="Z22" s="37"/>
    </row>
    <row r="23" spans="1:26" ht="15.75" customHeight="1">
      <c r="A23" s="16" t="s">
        <v>23</v>
      </c>
      <c r="B23" s="20">
        <v>10000</v>
      </c>
      <c r="C23" s="41">
        <v>9792</v>
      </c>
      <c r="D23" s="16" t="s">
        <v>26</v>
      </c>
      <c r="E23" s="15">
        <v>1100000</v>
      </c>
      <c r="F23" s="15">
        <v>1080196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37"/>
      <c r="Y23" s="37"/>
      <c r="Z23" s="37"/>
    </row>
    <row r="24" spans="1:26" ht="15.75" customHeight="1">
      <c r="A24" s="179" t="s">
        <v>155</v>
      </c>
      <c r="B24" s="15">
        <v>40000</v>
      </c>
      <c r="C24" s="38">
        <v>5026</v>
      </c>
      <c r="D24" s="193" t="s">
        <v>165</v>
      </c>
      <c r="E24" s="15"/>
      <c r="F24" s="15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37"/>
      <c r="Y24" s="37"/>
      <c r="Z24" s="37"/>
    </row>
    <row r="25" spans="1:26" ht="15.75" customHeight="1">
      <c r="A25" s="193" t="s">
        <v>165</v>
      </c>
      <c r="B25" s="15"/>
      <c r="C25" s="38"/>
      <c r="D25" s="16" t="s">
        <v>31</v>
      </c>
      <c r="E25" s="15">
        <v>140000</v>
      </c>
      <c r="F25" s="15">
        <f>120654+12085</f>
        <v>132739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37"/>
      <c r="Y25" s="37"/>
      <c r="Z25" s="37"/>
    </row>
    <row r="26" spans="1:26" ht="15.75" customHeight="1">
      <c r="A26" s="95" t="s">
        <v>28</v>
      </c>
      <c r="B26" s="15">
        <v>40000</v>
      </c>
      <c r="C26" s="38">
        <v>29705</v>
      </c>
      <c r="D26" s="16" t="s">
        <v>32</v>
      </c>
      <c r="E26" s="15">
        <v>4200000</v>
      </c>
      <c r="F26" s="15">
        <v>4064851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37"/>
      <c r="Y26" s="37"/>
      <c r="Z26" s="37"/>
    </row>
    <row r="27" spans="1:26" ht="15.75" customHeight="1">
      <c r="A27" s="16" t="s">
        <v>30</v>
      </c>
      <c r="B27" s="96">
        <v>230000</v>
      </c>
      <c r="C27" s="97">
        <v>222232</v>
      </c>
      <c r="D27" s="16" t="s">
        <v>70</v>
      </c>
      <c r="E27" s="15">
        <v>22000</v>
      </c>
      <c r="F27" s="15">
        <v>20050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37"/>
      <c r="Y27" s="37"/>
      <c r="Z27" s="37"/>
    </row>
    <row r="28" spans="1:26" ht="15.75" customHeight="1">
      <c r="A28" s="16" t="s">
        <v>33</v>
      </c>
      <c r="B28" s="15">
        <v>180000</v>
      </c>
      <c r="C28" s="38">
        <f>173374.6-8647-1000</f>
        <v>163727.6</v>
      </c>
      <c r="D28" s="16" t="s">
        <v>71</v>
      </c>
      <c r="E28" s="15">
        <v>300000</v>
      </c>
      <c r="F28" s="15">
        <f>434720-138532</f>
        <v>296188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37"/>
      <c r="Y28" s="37"/>
      <c r="Z28" s="37"/>
    </row>
    <row r="29" spans="1:26" ht="15.75" customHeight="1">
      <c r="A29" s="16" t="s">
        <v>35</v>
      </c>
      <c r="B29" s="15">
        <v>50000</v>
      </c>
      <c r="C29" s="38">
        <v>10000</v>
      </c>
      <c r="D29" s="16" t="s">
        <v>34</v>
      </c>
      <c r="E29" s="15">
        <v>2500000</v>
      </c>
      <c r="F29" s="15">
        <f>2542050-222513+9488+9220</f>
        <v>2338245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37"/>
      <c r="Y29" s="37"/>
      <c r="Z29" s="37"/>
    </row>
    <row r="30" spans="1:26" ht="15.75" customHeight="1">
      <c r="A30" s="16" t="s">
        <v>39</v>
      </c>
      <c r="B30" s="15">
        <v>30000</v>
      </c>
      <c r="C30" s="38">
        <v>15190</v>
      </c>
      <c r="D30" s="16" t="s">
        <v>72</v>
      </c>
      <c r="E30" s="15">
        <v>50000</v>
      </c>
      <c r="F30" s="15">
        <v>38257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37"/>
      <c r="Y30" s="37"/>
      <c r="Z30" s="37"/>
    </row>
    <row r="31" spans="1:26" ht="15.75" customHeight="1">
      <c r="A31" s="16" t="s">
        <v>52</v>
      </c>
      <c r="B31" s="15">
        <v>700000</v>
      </c>
      <c r="C31" s="38">
        <f>666676+16960</f>
        <v>683636</v>
      </c>
      <c r="D31" s="16" t="s">
        <v>36</v>
      </c>
      <c r="E31" s="15">
        <v>3000</v>
      </c>
      <c r="F31" s="15">
        <v>1900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37"/>
      <c r="Y31" s="37"/>
      <c r="Z31" s="37"/>
    </row>
    <row r="32" spans="1:26" ht="15.75" customHeight="1">
      <c r="A32" s="16" t="s">
        <v>76</v>
      </c>
      <c r="B32" s="15">
        <v>50000</v>
      </c>
      <c r="C32" s="38">
        <f>40000+7500</f>
        <v>47500</v>
      </c>
      <c r="D32" s="16" t="s">
        <v>38</v>
      </c>
      <c r="E32" s="15">
        <v>70000</v>
      </c>
      <c r="F32" s="15">
        <v>66041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37"/>
      <c r="Y32" s="37"/>
      <c r="Z32" s="37"/>
    </row>
    <row r="33" spans="1:26" ht="15.75" customHeight="1">
      <c r="A33" s="16" t="s">
        <v>102</v>
      </c>
      <c r="B33" s="15">
        <v>20000</v>
      </c>
      <c r="C33" s="38">
        <v>10500</v>
      </c>
      <c r="D33" s="16" t="s">
        <v>46</v>
      </c>
      <c r="E33" s="15">
        <v>500000</v>
      </c>
      <c r="F33" s="15">
        <f>485336-11520-8200+26451</f>
        <v>492067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37"/>
      <c r="Y33" s="37"/>
      <c r="Z33" s="37"/>
    </row>
    <row r="34" spans="1:26" ht="15.75" customHeight="1">
      <c r="A34" s="16" t="s">
        <v>45</v>
      </c>
      <c r="B34" s="15">
        <v>120000</v>
      </c>
      <c r="C34" s="38">
        <f>116016+716</f>
        <v>116732</v>
      </c>
      <c r="D34" s="153" t="s">
        <v>40</v>
      </c>
      <c r="E34" s="143">
        <v>800000</v>
      </c>
      <c r="F34" s="143">
        <v>776879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37"/>
      <c r="Y34" s="37"/>
      <c r="Z34" s="37"/>
    </row>
    <row r="35" spans="1:26" ht="15.75" customHeight="1">
      <c r="A35" s="16" t="s">
        <v>47</v>
      </c>
      <c r="B35" s="15">
        <v>40000</v>
      </c>
      <c r="C35" s="38">
        <f>49833-1500-9258</f>
        <v>39075</v>
      </c>
      <c r="D35" s="165" t="s">
        <v>41</v>
      </c>
      <c r="E35" s="151">
        <v>1120000</v>
      </c>
      <c r="F35" s="151">
        <f>1102203.73+4863.54</f>
        <v>1107067.27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37"/>
      <c r="Y35" s="37"/>
      <c r="Z35" s="37"/>
    </row>
    <row r="36" spans="1:26" ht="15.75" customHeight="1">
      <c r="A36" s="16" t="s">
        <v>56</v>
      </c>
      <c r="B36" s="15">
        <v>240000</v>
      </c>
      <c r="C36" s="98">
        <f>251256-14225</f>
        <v>237031</v>
      </c>
      <c r="D36" s="145"/>
      <c r="E36" s="145"/>
      <c r="F36" s="14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37"/>
      <c r="Y36" s="37"/>
      <c r="Z36" s="37"/>
    </row>
    <row r="37" spans="1:26" ht="15.75" customHeight="1">
      <c r="A37" s="16" t="s">
        <v>57</v>
      </c>
      <c r="B37" s="15">
        <v>30000</v>
      </c>
      <c r="C37" s="98">
        <v>24162</v>
      </c>
      <c r="D37" s="145"/>
      <c r="E37" s="145"/>
      <c r="F37" s="145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37"/>
      <c r="Y37" s="37"/>
      <c r="Z37" s="37"/>
    </row>
    <row r="38" spans="1:26" ht="15.75" customHeight="1">
      <c r="A38" s="16" t="s">
        <v>59</v>
      </c>
      <c r="B38" s="15">
        <v>10000</v>
      </c>
      <c r="C38" s="98">
        <v>6000</v>
      </c>
      <c r="D38" s="164"/>
      <c r="E38" s="164"/>
      <c r="F38" s="164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37"/>
      <c r="Y38" s="37"/>
      <c r="Z38" s="37"/>
    </row>
    <row r="39" spans="1:26" ht="15.75" customHeight="1">
      <c r="A39" s="16" t="s">
        <v>49</v>
      </c>
      <c r="B39" s="15">
        <v>5000</v>
      </c>
      <c r="C39" s="98">
        <v>3450</v>
      </c>
      <c r="D39" s="193" t="s">
        <v>167</v>
      </c>
      <c r="E39" s="27"/>
      <c r="F39" s="27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37"/>
      <c r="Y39" s="37"/>
      <c r="Z39" s="37"/>
    </row>
    <row r="40" spans="1:26" ht="15.75" customHeight="1">
      <c r="A40" s="193" t="s">
        <v>167</v>
      </c>
      <c r="B40" s="143"/>
      <c r="C40" s="221"/>
      <c r="D40" s="156" t="s">
        <v>187</v>
      </c>
      <c r="E40" s="143">
        <v>200000</v>
      </c>
      <c r="F40" s="143">
        <v>190664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37"/>
      <c r="Y40" s="37"/>
      <c r="Z40" s="37"/>
    </row>
    <row r="41" spans="1:26" ht="15.75" customHeight="1">
      <c r="A41" s="198" t="s">
        <v>169</v>
      </c>
      <c r="B41" s="166">
        <v>40930</v>
      </c>
      <c r="C41" s="167">
        <v>40930</v>
      </c>
      <c r="D41" s="171" t="s">
        <v>188</v>
      </c>
      <c r="E41" s="151">
        <v>7000000</v>
      </c>
      <c r="F41" s="151">
        <v>3756035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37"/>
      <c r="Y41" s="37"/>
      <c r="Z41" s="37"/>
    </row>
    <row r="42" spans="1:26" ht="15.75" customHeight="1">
      <c r="A42" s="198" t="s">
        <v>178</v>
      </c>
      <c r="B42" s="168">
        <v>150000</v>
      </c>
      <c r="C42" s="211">
        <v>150000</v>
      </c>
      <c r="D42" s="145"/>
      <c r="E42" s="145"/>
      <c r="F42" s="14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37"/>
      <c r="Y42" s="37"/>
      <c r="Z42" s="37"/>
    </row>
    <row r="43" spans="1:26" ht="15.75" customHeight="1">
      <c r="A43" s="169" t="s">
        <v>179</v>
      </c>
      <c r="B43" s="168">
        <v>60787.4</v>
      </c>
      <c r="C43" s="211">
        <v>60787.4</v>
      </c>
      <c r="D43" s="145"/>
      <c r="E43" s="145"/>
      <c r="F43" s="145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37"/>
      <c r="Y43" s="37"/>
      <c r="Z43" s="37"/>
    </row>
    <row r="44" spans="1:26" ht="15.75" customHeight="1">
      <c r="A44" s="222" t="s">
        <v>209</v>
      </c>
      <c r="B44" s="165"/>
      <c r="C44" s="174"/>
      <c r="D44" s="170"/>
      <c r="E44" s="170"/>
      <c r="F44" s="170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37"/>
      <c r="Y44" s="37"/>
      <c r="Z44" s="37"/>
    </row>
    <row r="45" spans="1:26" ht="15.75" customHeight="1">
      <c r="A45" s="199" t="s">
        <v>180</v>
      </c>
      <c r="B45" s="59">
        <v>50000</v>
      </c>
      <c r="C45" s="100">
        <v>13737</v>
      </c>
      <c r="D45" s="170"/>
      <c r="E45" s="170"/>
      <c r="F45" s="170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37"/>
      <c r="Y45" s="37"/>
      <c r="Z45" s="37"/>
    </row>
    <row r="46" spans="1:26" ht="15.75" customHeight="1">
      <c r="A46" s="155" t="s">
        <v>181</v>
      </c>
      <c r="B46" s="19">
        <v>400000</v>
      </c>
      <c r="C46" s="99">
        <v>384122</v>
      </c>
      <c r="D46" s="170"/>
      <c r="E46" s="170"/>
      <c r="F46" s="17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37"/>
      <c r="Y46" s="37"/>
      <c r="Z46" s="37"/>
    </row>
    <row r="47" spans="1:26" ht="15.75" customHeight="1">
      <c r="A47" s="155" t="s">
        <v>182</v>
      </c>
      <c r="B47" s="19">
        <v>100000</v>
      </c>
      <c r="C47" s="99">
        <v>119044</v>
      </c>
      <c r="D47" s="170"/>
      <c r="E47" s="170"/>
      <c r="F47" s="170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37"/>
    </row>
    <row r="48" spans="1:26" ht="15.75" customHeight="1">
      <c r="A48" s="155" t="s">
        <v>183</v>
      </c>
      <c r="B48" s="19">
        <v>150000</v>
      </c>
      <c r="C48" s="99">
        <v>35003</v>
      </c>
      <c r="D48" s="164"/>
      <c r="E48" s="164"/>
      <c r="F48" s="164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37"/>
    </row>
    <row r="49" spans="1:26" ht="15.75" customHeight="1">
      <c r="A49" s="155" t="s">
        <v>184</v>
      </c>
      <c r="B49" s="19">
        <v>200000</v>
      </c>
      <c r="C49" s="99">
        <v>134968</v>
      </c>
      <c r="D49" s="27"/>
      <c r="E49" s="27"/>
      <c r="F49" s="27"/>
      <c r="G49" s="8"/>
      <c r="H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37"/>
    </row>
    <row r="50" spans="1:26" ht="23.25" customHeight="1">
      <c r="A50" s="101" t="s">
        <v>50</v>
      </c>
      <c r="B50" s="102">
        <f t="shared" ref="B50:C50" si="0">SUM(B12:B49)</f>
        <v>4726717.4000000004</v>
      </c>
      <c r="C50" s="102">
        <f t="shared" si="0"/>
        <v>4276967.12</v>
      </c>
      <c r="D50" s="101" t="s">
        <v>50</v>
      </c>
      <c r="E50" s="103">
        <f t="shared" ref="E50:F50" si="1">SUM(E12:E49)</f>
        <v>19388844</v>
      </c>
      <c r="F50" s="103">
        <f t="shared" si="1"/>
        <v>15664616.27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37"/>
    </row>
    <row r="51" spans="1:26" ht="15.75" customHeight="1">
      <c r="A51" s="37"/>
      <c r="B51" s="37"/>
      <c r="C51" s="3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37"/>
    </row>
    <row r="52" spans="1:26" ht="17.25" customHeight="1">
      <c r="A52" s="337" t="s">
        <v>51</v>
      </c>
      <c r="B52" s="338"/>
      <c r="C52" s="338"/>
      <c r="D52" s="338"/>
      <c r="E52" s="338"/>
      <c r="F52" s="339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37"/>
    </row>
    <row r="53" spans="1:26" ht="78.75">
      <c r="A53" s="12" t="s">
        <v>7</v>
      </c>
      <c r="B53" s="12" t="s">
        <v>8</v>
      </c>
      <c r="C53" s="12" t="s">
        <v>54</v>
      </c>
      <c r="D53" s="12" t="s">
        <v>7</v>
      </c>
      <c r="E53" s="13" t="s">
        <v>9</v>
      </c>
      <c r="F53" s="13" t="s">
        <v>55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37"/>
    </row>
    <row r="54" spans="1:26" ht="15.75" customHeight="1">
      <c r="A54" s="42" t="s">
        <v>19</v>
      </c>
      <c r="B54" s="59">
        <v>150000</v>
      </c>
      <c r="C54" s="104">
        <v>91620</v>
      </c>
      <c r="D54" s="28" t="s">
        <v>68</v>
      </c>
      <c r="E54" s="19">
        <v>5000</v>
      </c>
      <c r="F54" s="42">
        <v>3120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37"/>
    </row>
    <row r="55" spans="1:26" ht="15.75" customHeight="1">
      <c r="A55" s="42" t="s">
        <v>103</v>
      </c>
      <c r="B55" s="19">
        <v>20000</v>
      </c>
      <c r="C55" s="19">
        <v>15525</v>
      </c>
      <c r="D55" s="28" t="s">
        <v>79</v>
      </c>
      <c r="E55" s="19">
        <v>1500</v>
      </c>
      <c r="F55" s="42">
        <v>650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37"/>
    </row>
    <row r="56" spans="1:26" ht="15.75" customHeight="1">
      <c r="A56" s="29" t="s">
        <v>104</v>
      </c>
      <c r="B56" s="19">
        <v>400000</v>
      </c>
      <c r="C56" s="42">
        <v>341558</v>
      </c>
      <c r="D56" s="28" t="s">
        <v>32</v>
      </c>
      <c r="E56" s="19">
        <v>400000</v>
      </c>
      <c r="F56" s="19">
        <v>359379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37"/>
    </row>
    <row r="57" spans="1:26" ht="15.75" customHeight="1">
      <c r="A57" s="16" t="s">
        <v>105</v>
      </c>
      <c r="B57" s="19">
        <v>15000</v>
      </c>
      <c r="C57" s="40">
        <v>10149</v>
      </c>
      <c r="D57" s="29" t="s">
        <v>81</v>
      </c>
      <c r="E57" s="19">
        <v>50000</v>
      </c>
      <c r="F57" s="42">
        <v>15950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37"/>
    </row>
    <row r="58" spans="1:26" ht="15.75" customHeight="1">
      <c r="A58" s="16" t="s">
        <v>106</v>
      </c>
      <c r="B58" s="19">
        <v>5000</v>
      </c>
      <c r="C58" s="40">
        <v>1800</v>
      </c>
      <c r="D58" s="31" t="s">
        <v>82</v>
      </c>
      <c r="E58" s="19">
        <v>100000</v>
      </c>
      <c r="F58" s="40">
        <v>23556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37"/>
    </row>
    <row r="59" spans="1:26" ht="15.75" customHeight="1">
      <c r="A59" s="31" t="s">
        <v>39</v>
      </c>
      <c r="B59" s="19">
        <v>10000</v>
      </c>
      <c r="C59" s="40">
        <v>8225</v>
      </c>
      <c r="D59" s="31" t="s">
        <v>84</v>
      </c>
      <c r="E59" s="19">
        <v>2000</v>
      </c>
      <c r="F59" s="19">
        <v>150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37"/>
    </row>
    <row r="60" spans="1:26" ht="15.75" customHeight="1">
      <c r="A60" s="31" t="s">
        <v>83</v>
      </c>
      <c r="B60" s="19">
        <v>300000</v>
      </c>
      <c r="C60" s="42">
        <v>179896</v>
      </c>
      <c r="D60" s="105" t="s">
        <v>107</v>
      </c>
      <c r="E60" s="19">
        <v>30000</v>
      </c>
      <c r="F60" s="106">
        <v>27471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37"/>
    </row>
    <row r="61" spans="1:26" ht="15.75" customHeight="1">
      <c r="A61" s="33" t="s">
        <v>85</v>
      </c>
      <c r="B61" s="19">
        <v>10000</v>
      </c>
      <c r="C61" s="40">
        <v>5438</v>
      </c>
      <c r="D61" s="31" t="s">
        <v>108</v>
      </c>
      <c r="E61" s="19">
        <v>370000</v>
      </c>
      <c r="F61" s="107">
        <v>360136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37"/>
    </row>
    <row r="62" spans="1:26" ht="15.75" customHeight="1">
      <c r="A62" s="33" t="s">
        <v>73</v>
      </c>
      <c r="B62" s="19">
        <v>10000</v>
      </c>
      <c r="C62" s="42">
        <v>6773</v>
      </c>
      <c r="D62" s="28" t="s">
        <v>86</v>
      </c>
      <c r="E62" s="19">
        <v>400000</v>
      </c>
      <c r="F62" s="40">
        <v>361995.5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37"/>
    </row>
    <row r="63" spans="1:26" ht="15.75" customHeight="1">
      <c r="A63" s="65" t="s">
        <v>42</v>
      </c>
      <c r="B63" s="19">
        <v>150000</v>
      </c>
      <c r="C63" s="40">
        <v>130565</v>
      </c>
      <c r="D63" s="28" t="s">
        <v>87</v>
      </c>
      <c r="E63" s="19">
        <v>70000</v>
      </c>
      <c r="F63" s="40">
        <v>64929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37"/>
    </row>
    <row r="64" spans="1:26" ht="15.75" customHeight="1">
      <c r="A64" s="16" t="s">
        <v>44</v>
      </c>
      <c r="B64" s="19">
        <v>20000</v>
      </c>
      <c r="C64" s="40">
        <v>17000</v>
      </c>
      <c r="D64" s="28" t="s">
        <v>88</v>
      </c>
      <c r="E64" s="19">
        <v>500000</v>
      </c>
      <c r="F64" s="32">
        <f>458853-17400</f>
        <v>441453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37"/>
    </row>
    <row r="65" spans="1:26" ht="15.75" customHeight="1">
      <c r="A65" s="28" t="s">
        <v>45</v>
      </c>
      <c r="B65" s="19">
        <v>50000</v>
      </c>
      <c r="C65" s="40">
        <v>37890</v>
      </c>
      <c r="D65" s="28" t="s">
        <v>89</v>
      </c>
      <c r="E65" s="19">
        <v>600000</v>
      </c>
      <c r="F65" s="40">
        <v>528402.5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37"/>
    </row>
    <row r="66" spans="1:26" ht="15.75" customHeight="1">
      <c r="A66" s="16" t="s">
        <v>53</v>
      </c>
      <c r="B66" s="19">
        <v>350000</v>
      </c>
      <c r="C66" s="40">
        <v>308549</v>
      </c>
      <c r="D66" s="34" t="s">
        <v>109</v>
      </c>
      <c r="E66" s="35">
        <v>20000</v>
      </c>
      <c r="F66" s="43">
        <v>18330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8"/>
      <c r="Z66" s="8"/>
    </row>
    <row r="67" spans="1:26" ht="15.75" customHeight="1">
      <c r="A67" s="16" t="s">
        <v>110</v>
      </c>
      <c r="B67" s="19">
        <v>5000</v>
      </c>
      <c r="C67" s="108">
        <v>2500</v>
      </c>
      <c r="D67" s="109"/>
      <c r="E67" s="110"/>
      <c r="F67" s="111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37"/>
    </row>
    <row r="68" spans="1:26" ht="15.75" customHeight="1">
      <c r="A68" s="28" t="s">
        <v>90</v>
      </c>
      <c r="B68" s="19">
        <v>10000</v>
      </c>
      <c r="C68" s="99">
        <v>1960</v>
      </c>
      <c r="D68" s="27"/>
      <c r="E68" s="27"/>
      <c r="F68" s="27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37"/>
    </row>
    <row r="69" spans="1:26" ht="15.75" customHeight="1">
      <c r="A69" s="28" t="s">
        <v>91</v>
      </c>
      <c r="B69" s="19">
        <v>10000</v>
      </c>
      <c r="C69" s="99">
        <v>9210</v>
      </c>
      <c r="D69" s="27"/>
      <c r="E69" s="27"/>
      <c r="F69" s="27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37"/>
    </row>
    <row r="70" spans="1:26" ht="15.75" customHeight="1">
      <c r="A70" s="28" t="s">
        <v>111</v>
      </c>
      <c r="B70" s="19">
        <v>10000</v>
      </c>
      <c r="C70" s="99">
        <v>7827</v>
      </c>
      <c r="D70" s="27"/>
      <c r="E70" s="27"/>
      <c r="F70" s="27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37"/>
    </row>
    <row r="71" spans="1:26" ht="15.75" customHeight="1">
      <c r="A71" s="28" t="s">
        <v>92</v>
      </c>
      <c r="B71" s="19">
        <v>100000</v>
      </c>
      <c r="C71" s="99">
        <v>48493.55</v>
      </c>
      <c r="D71" s="27"/>
      <c r="E71" s="27"/>
      <c r="F71" s="27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37"/>
    </row>
    <row r="72" spans="1:26" ht="15.75" customHeight="1">
      <c r="A72" s="28" t="s">
        <v>93</v>
      </c>
      <c r="B72" s="19">
        <v>20000</v>
      </c>
      <c r="C72" s="99">
        <v>7059</v>
      </c>
      <c r="D72" s="27"/>
      <c r="E72" s="27"/>
      <c r="F72" s="27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37"/>
    </row>
    <row r="73" spans="1:26" ht="15.75" customHeight="1">
      <c r="A73" s="109" t="s">
        <v>50</v>
      </c>
      <c r="B73" s="70">
        <f t="shared" ref="B73:C73" si="2">SUM(B54:B72)</f>
        <v>1645000</v>
      </c>
      <c r="C73" s="79">
        <f t="shared" si="2"/>
        <v>1232037.55</v>
      </c>
      <c r="D73" s="109" t="s">
        <v>50</v>
      </c>
      <c r="E73" s="70">
        <f t="shared" ref="E73:F73" si="3">SUM(E54:E72)</f>
        <v>2548500</v>
      </c>
      <c r="F73" s="70">
        <f t="shared" si="3"/>
        <v>2205522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37"/>
    </row>
    <row r="74" spans="1:26" ht="15.75" customHeight="1">
      <c r="A74" s="37"/>
      <c r="B74" s="37"/>
      <c r="C74" s="3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37"/>
    </row>
    <row r="75" spans="1:26" ht="21.75" customHeight="1">
      <c r="A75" s="80" t="s">
        <v>60</v>
      </c>
      <c r="B75" s="45">
        <f t="shared" ref="B75:C75" si="4">B50+B73</f>
        <v>6371717.4000000004</v>
      </c>
      <c r="C75" s="45">
        <f t="shared" si="4"/>
        <v>5509004.6699999999</v>
      </c>
      <c r="D75" s="81" t="s">
        <v>61</v>
      </c>
      <c r="E75" s="45">
        <f t="shared" ref="E75:F75" si="5">E50+E73</f>
        <v>21937344</v>
      </c>
      <c r="F75" s="45">
        <f t="shared" si="5"/>
        <v>17870138.27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37"/>
    </row>
    <row r="76" spans="1:2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37"/>
    </row>
    <row r="77" spans="1:26" ht="15.75" customHeight="1">
      <c r="A77" s="37"/>
      <c r="B77" s="37"/>
      <c r="C77" s="3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37"/>
    </row>
    <row r="78" spans="1:26" ht="15.75" customHeight="1">
      <c r="A78" s="37"/>
      <c r="B78" s="37"/>
      <c r="C78" s="3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37"/>
    </row>
    <row r="79" spans="1:26" ht="15.75" customHeight="1">
      <c r="A79" s="37"/>
      <c r="B79" s="37"/>
      <c r="C79" s="3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37"/>
    </row>
    <row r="80" spans="1:26" ht="15.75" customHeight="1">
      <c r="A80" s="37"/>
      <c r="B80" s="37"/>
      <c r="C80" s="3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37"/>
    </row>
    <row r="81" spans="1:26" ht="15.75" customHeight="1">
      <c r="A81" s="37"/>
      <c r="B81" s="37"/>
      <c r="C81" s="3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37"/>
    </row>
    <row r="82" spans="1:26" ht="15.75" customHeight="1">
      <c r="A82" s="37"/>
      <c r="B82" s="37"/>
      <c r="C82" s="3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37"/>
    </row>
    <row r="83" spans="1:26" ht="15.75" customHeight="1">
      <c r="A83" s="37"/>
      <c r="B83" s="37"/>
      <c r="C83" s="3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37"/>
    </row>
    <row r="84" spans="1:26" ht="15.75" customHeight="1">
      <c r="A84" s="37"/>
      <c r="B84" s="37"/>
      <c r="C84" s="3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37"/>
    </row>
    <row r="85" spans="1:26" ht="15.75" customHeight="1">
      <c r="A85" s="37"/>
      <c r="B85" s="37"/>
      <c r="C85" s="3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37"/>
    </row>
    <row r="86" spans="1:26" ht="15.75" customHeight="1">
      <c r="A86" s="37"/>
      <c r="B86" s="37"/>
      <c r="C86" s="3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37"/>
    </row>
    <row r="87" spans="1:26" ht="15.75" customHeight="1">
      <c r="A87" s="37"/>
      <c r="B87" s="37"/>
      <c r="C87" s="3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37"/>
    </row>
    <row r="88" spans="1:26" ht="15.75" customHeight="1">
      <c r="A88" s="37"/>
      <c r="B88" s="37"/>
      <c r="C88" s="3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37"/>
    </row>
    <row r="89" spans="1:26" ht="15.75" customHeight="1">
      <c r="A89" s="37"/>
      <c r="B89" s="37"/>
      <c r="C89" s="3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37"/>
    </row>
    <row r="90" spans="1:26" ht="15.75" customHeight="1">
      <c r="A90" s="37"/>
      <c r="B90" s="37"/>
      <c r="C90" s="3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37"/>
    </row>
    <row r="91" spans="1:26" ht="15.75" customHeight="1">
      <c r="A91" s="37"/>
      <c r="B91" s="37"/>
      <c r="C91" s="3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37"/>
    </row>
    <row r="92" spans="1:26" ht="15.75" customHeight="1">
      <c r="A92" s="37"/>
      <c r="B92" s="37"/>
      <c r="C92" s="3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37"/>
    </row>
    <row r="93" spans="1:26" ht="15.75" customHeight="1">
      <c r="A93" s="37"/>
      <c r="B93" s="37"/>
      <c r="C93" s="3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37"/>
    </row>
    <row r="94" spans="1:26" ht="15.75" customHeight="1">
      <c r="A94" s="112"/>
      <c r="B94" s="8"/>
      <c r="C94" s="11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37"/>
    </row>
    <row r="95" spans="1:26" ht="15.75" customHeight="1">
      <c r="A95" s="89" t="s">
        <v>98</v>
      </c>
      <c r="B95" s="45"/>
      <c r="C95" s="4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37"/>
    </row>
    <row r="96" spans="1:26" ht="15.75" customHeight="1">
      <c r="A96" s="112"/>
      <c r="B96" s="8"/>
      <c r="C96" s="11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37"/>
    </row>
    <row r="97" spans="1:26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37"/>
    </row>
    <row r="98" spans="1:26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37"/>
    </row>
    <row r="99" spans="1:26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37"/>
    </row>
    <row r="100" spans="1:26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37"/>
    </row>
    <row r="101" spans="1:26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37"/>
    </row>
    <row r="102" spans="1:26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37"/>
    </row>
    <row r="103" spans="1:26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37"/>
    </row>
    <row r="104" spans="1:26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37"/>
    </row>
    <row r="105" spans="1:26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37"/>
    </row>
    <row r="106" spans="1:2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37"/>
    </row>
    <row r="107" spans="1:26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37"/>
    </row>
    <row r="108" spans="1:26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37"/>
    </row>
    <row r="109" spans="1:26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37"/>
    </row>
    <row r="110" spans="1:26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37"/>
    </row>
    <row r="111" spans="1:26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37"/>
    </row>
    <row r="112" spans="1:26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37"/>
    </row>
    <row r="113" spans="1:26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37"/>
    </row>
    <row r="114" spans="1:26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37"/>
    </row>
    <row r="115" spans="1:26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37"/>
    </row>
    <row r="116" spans="1:2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37"/>
    </row>
    <row r="117" spans="1:26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37"/>
    </row>
    <row r="118" spans="1:26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37"/>
    </row>
    <row r="119" spans="1:26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37"/>
    </row>
    <row r="120" spans="1:26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37"/>
    </row>
    <row r="121" spans="1:26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37"/>
    </row>
    <row r="122" spans="1:2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37"/>
    </row>
    <row r="123" spans="1:2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37"/>
    </row>
    <row r="124" spans="1:2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37"/>
    </row>
    <row r="125" spans="1:2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37"/>
    </row>
    <row r="126" spans="1: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37"/>
    </row>
    <row r="127" spans="1:2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37"/>
    </row>
    <row r="128" spans="1:2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37"/>
    </row>
    <row r="129" spans="1:2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37"/>
    </row>
    <row r="130" spans="1:2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37"/>
    </row>
    <row r="131" spans="1:2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37"/>
    </row>
    <row r="132" spans="1:2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37"/>
    </row>
    <row r="133" spans="1:2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37"/>
    </row>
    <row r="134" spans="1:2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37"/>
    </row>
    <row r="135" spans="1:2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37"/>
    </row>
    <row r="136" spans="1:2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37"/>
    </row>
    <row r="137" spans="1:2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37"/>
    </row>
    <row r="138" spans="1:2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37"/>
    </row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37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37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37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37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37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37"/>
    </row>
    <row r="145" spans="1:2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37"/>
    </row>
    <row r="146" spans="1:2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37"/>
    </row>
    <row r="147" spans="1:2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37"/>
    </row>
    <row r="148" spans="1:2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37"/>
    </row>
    <row r="149" spans="1:2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37"/>
    </row>
    <row r="150" spans="1:2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37"/>
    </row>
    <row r="151" spans="1:2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37"/>
    </row>
    <row r="152" spans="1:2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37"/>
    </row>
    <row r="153" spans="1:2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37"/>
    </row>
    <row r="154" spans="1:2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37"/>
    </row>
    <row r="155" spans="1:2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37"/>
    </row>
    <row r="156" spans="1:2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37"/>
    </row>
    <row r="157" spans="1:2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37"/>
    </row>
    <row r="158" spans="1:2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37"/>
    </row>
    <row r="159" spans="1:2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37"/>
    </row>
    <row r="160" spans="1:2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37"/>
    </row>
    <row r="161" spans="1:2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37"/>
    </row>
    <row r="162" spans="1:2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37"/>
    </row>
    <row r="163" spans="1:2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37"/>
    </row>
    <row r="164" spans="1:2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37"/>
    </row>
    <row r="165" spans="1:2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37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37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37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37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37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37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37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37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37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37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37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37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37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37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37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37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37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37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37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37"/>
    </row>
    <row r="185" spans="1:2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37"/>
    </row>
    <row r="186" spans="1:2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37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37"/>
    </row>
    <row r="188" spans="1:2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37"/>
    </row>
    <row r="189" spans="1:2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37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37"/>
    </row>
    <row r="191" spans="1:2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37"/>
    </row>
    <row r="192" spans="1:2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37"/>
    </row>
    <row r="193" spans="1:2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37"/>
    </row>
    <row r="194" spans="1:2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37"/>
    </row>
    <row r="195" spans="1:2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37"/>
    </row>
    <row r="196" spans="1:2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37"/>
    </row>
    <row r="197" spans="1:2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37"/>
    </row>
    <row r="198" spans="1:2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37"/>
    </row>
    <row r="199" spans="1:2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37"/>
    </row>
    <row r="200" spans="1:2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37"/>
    </row>
    <row r="201" spans="1:26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37"/>
    </row>
    <row r="202" spans="1:26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37"/>
    </row>
    <row r="203" spans="1:26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37"/>
    </row>
    <row r="204" spans="1:26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37"/>
    </row>
    <row r="205" spans="1:26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37"/>
    </row>
    <row r="206" spans="1:2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37"/>
    </row>
    <row r="207" spans="1:26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37"/>
    </row>
    <row r="208" spans="1:26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37"/>
    </row>
    <row r="209" spans="1:26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37"/>
    </row>
    <row r="210" spans="1:26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37"/>
    </row>
    <row r="211" spans="1:26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37"/>
    </row>
    <row r="212" spans="1:26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37"/>
    </row>
    <row r="213" spans="1:26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37"/>
    </row>
    <row r="214" spans="1:26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37"/>
    </row>
    <row r="215" spans="1:26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37"/>
    </row>
    <row r="216" spans="1:2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37"/>
    </row>
    <row r="217" spans="1:26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37"/>
    </row>
    <row r="218" spans="1:26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37"/>
    </row>
    <row r="219" spans="1:26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37"/>
    </row>
    <row r="220" spans="1:26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37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37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37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37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37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37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37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37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37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37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37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37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37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37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37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37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37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37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37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37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37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37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37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37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37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37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37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37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37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37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37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37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37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37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37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37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37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37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37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37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37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37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37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37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37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37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37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37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37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37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37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37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37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37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37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37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37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37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37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37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37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37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37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37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37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37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37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37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37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37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37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37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37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37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37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37"/>
    </row>
    <row r="296" spans="1:2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  <row r="1001" spans="1:26" ht="15.75" customHeight="1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</row>
    <row r="1002" spans="1:26" ht="15.75" customHeight="1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</row>
    <row r="1003" spans="1:26" ht="15.75" customHeight="1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</row>
  </sheetData>
  <mergeCells count="4">
    <mergeCell ref="A1:F1"/>
    <mergeCell ref="A3:F3"/>
    <mergeCell ref="A9:F9"/>
    <mergeCell ref="A52:F52"/>
  </mergeCells>
  <pageMargins left="0.70866141732283472" right="0.70866141732283472" top="0.74803149606299213" bottom="0.15748031496062992" header="0" footer="0"/>
  <pageSetup paperSize="5" scale="52" orientation="portrait" r:id="rId1"/>
  <colBreaks count="1" manualBreakCount="1">
    <brk id="6" max="100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999"/>
  <sheetViews>
    <sheetView topLeftCell="A52" workbookViewId="0">
      <selection sqref="A1:D64"/>
    </sheetView>
  </sheetViews>
  <sheetFormatPr defaultColWidth="12.625" defaultRowHeight="15" customHeight="1"/>
  <cols>
    <col min="1" max="1" width="53.125" customWidth="1"/>
    <col min="2" max="2" width="16.625" bestFit="1" customWidth="1"/>
    <col min="3" max="3" width="45" customWidth="1"/>
    <col min="4" max="4" width="15.375" bestFit="1" customWidth="1"/>
    <col min="5" max="5" width="16.5" customWidth="1"/>
    <col min="6" max="23" width="7.625" customWidth="1"/>
    <col min="24" max="24" width="12.625" customWidth="1"/>
  </cols>
  <sheetData>
    <row r="1" spans="1:26" ht="16.5">
      <c r="A1" s="331" t="s">
        <v>5</v>
      </c>
      <c r="B1" s="332"/>
      <c r="C1" s="332"/>
      <c r="D1" s="333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37"/>
      <c r="W1" s="37"/>
      <c r="X1" s="37"/>
      <c r="Y1" s="37"/>
      <c r="Z1" s="37"/>
    </row>
    <row r="2" spans="1:26" ht="16.5">
      <c r="A2" s="91"/>
      <c r="B2" s="9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7"/>
      <c r="W2" s="37"/>
      <c r="X2" s="37"/>
      <c r="Y2" s="37"/>
      <c r="Z2" s="37"/>
    </row>
    <row r="3" spans="1:26" ht="16.5">
      <c r="A3" s="334" t="s">
        <v>112</v>
      </c>
      <c r="B3" s="335"/>
      <c r="C3" s="335"/>
      <c r="D3" s="33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37"/>
      <c r="W3" s="37"/>
      <c r="X3" s="37"/>
      <c r="Y3" s="37"/>
      <c r="Z3" s="37"/>
    </row>
    <row r="4" spans="1:26" ht="15.75">
      <c r="A4" s="11" t="s">
        <v>100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7"/>
      <c r="W4" s="37"/>
      <c r="X4" s="37"/>
      <c r="Y4" s="37"/>
      <c r="Z4" s="37"/>
    </row>
    <row r="5" spans="1:26" ht="18.75">
      <c r="A5" s="337" t="s">
        <v>6</v>
      </c>
      <c r="B5" s="338"/>
      <c r="C5" s="338"/>
      <c r="D5" s="33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37"/>
      <c r="W5" s="37"/>
      <c r="X5" s="37"/>
      <c r="Y5" s="37"/>
      <c r="Z5" s="37"/>
    </row>
    <row r="6" spans="1:26" ht="47.25">
      <c r="A6" s="12" t="s">
        <v>7</v>
      </c>
      <c r="B6" s="12" t="s">
        <v>8</v>
      </c>
      <c r="C6" s="220" t="s">
        <v>7</v>
      </c>
      <c r="D6" s="223" t="s">
        <v>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7"/>
      <c r="W6" s="37"/>
      <c r="X6" s="37"/>
      <c r="Y6" s="37"/>
      <c r="Z6" s="37"/>
    </row>
    <row r="7" spans="1:26" ht="15.75">
      <c r="A7" s="191" t="s">
        <v>164</v>
      </c>
      <c r="B7" s="141"/>
      <c r="C7" s="191" t="s">
        <v>164</v>
      </c>
      <c r="D7" s="13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37"/>
      <c r="W7" s="37"/>
      <c r="X7" s="37"/>
      <c r="Y7" s="37"/>
      <c r="Z7" s="37"/>
    </row>
    <row r="8" spans="1:26" ht="16.5">
      <c r="A8" s="16" t="s">
        <v>10</v>
      </c>
      <c r="B8" s="15">
        <v>615000</v>
      </c>
      <c r="C8" s="16" t="s">
        <v>11</v>
      </c>
      <c r="D8" s="15">
        <v>245244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37"/>
      <c r="W8" s="37"/>
      <c r="X8" s="37"/>
      <c r="Y8" s="37"/>
      <c r="Z8" s="37"/>
    </row>
    <row r="9" spans="1:26" ht="16.5">
      <c r="A9" s="16" t="s">
        <v>12</v>
      </c>
      <c r="B9" s="15">
        <v>400000</v>
      </c>
      <c r="C9" s="16" t="s">
        <v>13</v>
      </c>
      <c r="D9" s="15">
        <v>441600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37"/>
      <c r="W9" s="37"/>
      <c r="X9" s="37"/>
      <c r="Y9" s="37"/>
      <c r="Z9" s="37"/>
    </row>
    <row r="10" spans="1:26" ht="16.5">
      <c r="A10" s="16" t="s">
        <v>14</v>
      </c>
      <c r="B10" s="15">
        <v>220000</v>
      </c>
      <c r="C10" s="16" t="s">
        <v>101</v>
      </c>
      <c r="D10" s="15">
        <v>150000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37"/>
      <c r="W10" s="37"/>
      <c r="X10" s="37"/>
      <c r="Y10" s="37"/>
      <c r="Z10" s="37"/>
    </row>
    <row r="11" spans="1:26" ht="16.5">
      <c r="A11" s="16" t="s">
        <v>16</v>
      </c>
      <c r="B11" s="15">
        <v>150000</v>
      </c>
      <c r="C11" s="16" t="s">
        <v>66</v>
      </c>
      <c r="D11" s="15">
        <f>60000+20000</f>
        <v>80000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37"/>
      <c r="W11" s="37"/>
      <c r="X11" s="37"/>
      <c r="Y11" s="37"/>
      <c r="Z11" s="37"/>
    </row>
    <row r="12" spans="1:26" ht="16.5">
      <c r="A12" s="16" t="s">
        <v>64</v>
      </c>
      <c r="B12" s="15">
        <v>20000</v>
      </c>
      <c r="C12" s="16" t="s">
        <v>20</v>
      </c>
      <c r="D12" s="15">
        <v>100000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37"/>
      <c r="W12" s="37"/>
      <c r="X12" s="37"/>
      <c r="Y12" s="37"/>
      <c r="Z12" s="37"/>
    </row>
    <row r="13" spans="1:26" ht="16.5">
      <c r="A13" s="16" t="s">
        <v>65</v>
      </c>
      <c r="B13" s="15">
        <v>10000</v>
      </c>
      <c r="C13" s="16" t="s">
        <v>22</v>
      </c>
      <c r="D13" s="15">
        <v>15000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37"/>
      <c r="W13" s="37"/>
      <c r="X13" s="37"/>
      <c r="Y13" s="37"/>
      <c r="Z13" s="37"/>
    </row>
    <row r="14" spans="1:26" ht="16.5">
      <c r="A14" s="16" t="s">
        <v>67</v>
      </c>
      <c r="B14" s="15">
        <v>80000</v>
      </c>
      <c r="C14" s="16" t="s">
        <v>24</v>
      </c>
      <c r="D14" s="15">
        <v>140000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37"/>
      <c r="W14" s="37"/>
      <c r="X14" s="37"/>
      <c r="Y14" s="37"/>
      <c r="Z14" s="37"/>
    </row>
    <row r="15" spans="1:26" ht="16.5">
      <c r="A15" s="16" t="s">
        <v>69</v>
      </c>
      <c r="B15" s="93">
        <v>35000</v>
      </c>
      <c r="C15" s="16" t="s">
        <v>27</v>
      </c>
      <c r="D15" s="15">
        <v>10000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37"/>
      <c r="W15" s="37"/>
      <c r="X15" s="37"/>
      <c r="Y15" s="37"/>
      <c r="Z15" s="37"/>
    </row>
    <row r="16" spans="1:26" ht="16.5">
      <c r="A16" s="16" t="s">
        <v>25</v>
      </c>
      <c r="B16" s="15">
        <v>15000</v>
      </c>
      <c r="C16" s="58" t="s">
        <v>29</v>
      </c>
      <c r="D16" s="15">
        <v>50000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37"/>
      <c r="W16" s="37"/>
      <c r="X16" s="37"/>
      <c r="Y16" s="37"/>
      <c r="Z16" s="37"/>
    </row>
    <row r="17" spans="1:26" ht="16.5">
      <c r="A17" s="16" t="s">
        <v>19</v>
      </c>
      <c r="B17" s="15">
        <v>215000</v>
      </c>
      <c r="C17" s="16" t="s">
        <v>18</v>
      </c>
      <c r="D17" s="15">
        <v>2000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37"/>
      <c r="W17" s="37"/>
      <c r="X17" s="37"/>
      <c r="Y17" s="37"/>
      <c r="Z17" s="37"/>
    </row>
    <row r="18" spans="1:26" ht="15.75" customHeight="1">
      <c r="A18" s="16" t="s">
        <v>21</v>
      </c>
      <c r="B18" s="15">
        <v>20000</v>
      </c>
      <c r="C18" s="155" t="s">
        <v>154</v>
      </c>
      <c r="D18" s="15">
        <v>150000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37"/>
      <c r="W18" s="37"/>
      <c r="X18" s="37"/>
      <c r="Y18" s="37"/>
      <c r="Z18" s="37"/>
    </row>
    <row r="19" spans="1:26" ht="15.75" customHeight="1">
      <c r="A19" s="16" t="s">
        <v>23</v>
      </c>
      <c r="B19" s="20">
        <v>10000</v>
      </c>
      <c r="C19" s="16" t="s">
        <v>26</v>
      </c>
      <c r="D19" s="15">
        <v>1100000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37"/>
      <c r="W19" s="37"/>
      <c r="X19" s="37"/>
      <c r="Y19" s="37"/>
      <c r="Z19" s="37"/>
    </row>
    <row r="20" spans="1:26" ht="15.75" customHeight="1">
      <c r="A20" s="179" t="s">
        <v>155</v>
      </c>
      <c r="B20" s="15">
        <v>40000</v>
      </c>
      <c r="C20" s="193" t="s">
        <v>165</v>
      </c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37"/>
      <c r="W20" s="37"/>
      <c r="X20" s="37"/>
      <c r="Y20" s="37"/>
      <c r="Z20" s="37"/>
    </row>
    <row r="21" spans="1:26" ht="15.75" customHeight="1">
      <c r="A21" s="193" t="s">
        <v>165</v>
      </c>
      <c r="B21" s="15"/>
      <c r="C21" s="16" t="s">
        <v>31</v>
      </c>
      <c r="D21" s="15">
        <v>140000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37"/>
      <c r="W21" s="37"/>
      <c r="X21" s="37"/>
      <c r="Y21" s="37"/>
      <c r="Z21" s="37"/>
    </row>
    <row r="22" spans="1:26" ht="15.75" customHeight="1">
      <c r="A22" s="95" t="s">
        <v>28</v>
      </c>
      <c r="B22" s="15">
        <v>40000</v>
      </c>
      <c r="C22" s="16" t="s">
        <v>32</v>
      </c>
      <c r="D22" s="15">
        <v>4200000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37"/>
      <c r="W22" s="37"/>
      <c r="X22" s="37"/>
      <c r="Y22" s="37"/>
      <c r="Z22" s="37"/>
    </row>
    <row r="23" spans="1:26" ht="15.75" customHeight="1">
      <c r="A23" s="16" t="s">
        <v>30</v>
      </c>
      <c r="B23" s="96">
        <v>230000</v>
      </c>
      <c r="C23" s="16" t="s">
        <v>70</v>
      </c>
      <c r="D23" s="15">
        <v>22000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37"/>
      <c r="W23" s="37"/>
      <c r="X23" s="37"/>
      <c r="Y23" s="37"/>
      <c r="Z23" s="37"/>
    </row>
    <row r="24" spans="1:26" ht="15.75" customHeight="1">
      <c r="A24" s="16" t="s">
        <v>33</v>
      </c>
      <c r="B24" s="15">
        <v>180000</v>
      </c>
      <c r="C24" s="16" t="s">
        <v>71</v>
      </c>
      <c r="D24" s="15">
        <v>300000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37"/>
      <c r="W24" s="37"/>
      <c r="X24" s="37"/>
      <c r="Y24" s="37"/>
      <c r="Z24" s="37"/>
    </row>
    <row r="25" spans="1:26" ht="15.75" customHeight="1">
      <c r="A25" s="16" t="s">
        <v>35</v>
      </c>
      <c r="B25" s="15">
        <v>50000</v>
      </c>
      <c r="C25" s="16" t="s">
        <v>34</v>
      </c>
      <c r="D25" s="15">
        <v>2500000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37"/>
      <c r="W25" s="37"/>
      <c r="X25" s="37"/>
      <c r="Y25" s="37"/>
      <c r="Z25" s="37"/>
    </row>
    <row r="26" spans="1:26" ht="15.75" customHeight="1">
      <c r="A26" s="16" t="s">
        <v>39</v>
      </c>
      <c r="B26" s="15">
        <v>30000</v>
      </c>
      <c r="C26" s="16" t="s">
        <v>72</v>
      </c>
      <c r="D26" s="15">
        <v>50000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37"/>
      <c r="W26" s="37"/>
      <c r="X26" s="37"/>
      <c r="Y26" s="37"/>
      <c r="Z26" s="37"/>
    </row>
    <row r="27" spans="1:26" ht="15.75" customHeight="1">
      <c r="A27" s="16" t="s">
        <v>52</v>
      </c>
      <c r="B27" s="15">
        <v>700000</v>
      </c>
      <c r="C27" s="16" t="s">
        <v>36</v>
      </c>
      <c r="D27" s="15">
        <v>3000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37"/>
      <c r="W27" s="37"/>
      <c r="X27" s="37"/>
      <c r="Y27" s="37"/>
      <c r="Z27" s="37"/>
    </row>
    <row r="28" spans="1:26" ht="15.75" customHeight="1">
      <c r="A28" s="16" t="s">
        <v>76</v>
      </c>
      <c r="B28" s="15">
        <v>50000</v>
      </c>
      <c r="C28" s="16" t="s">
        <v>38</v>
      </c>
      <c r="D28" s="15">
        <v>70000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37"/>
      <c r="W28" s="37"/>
      <c r="X28" s="37"/>
      <c r="Y28" s="37"/>
      <c r="Z28" s="37"/>
    </row>
    <row r="29" spans="1:26" ht="15.75" customHeight="1">
      <c r="A29" s="16" t="s">
        <v>102</v>
      </c>
      <c r="B29" s="15">
        <v>20000</v>
      </c>
      <c r="C29" s="16" t="s">
        <v>46</v>
      </c>
      <c r="D29" s="15">
        <v>500000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37"/>
      <c r="W29" s="37"/>
      <c r="X29" s="37"/>
      <c r="Y29" s="37"/>
      <c r="Z29" s="37"/>
    </row>
    <row r="30" spans="1:26" ht="15.75" customHeight="1">
      <c r="A30" s="16" t="s">
        <v>45</v>
      </c>
      <c r="B30" s="15">
        <v>120000</v>
      </c>
      <c r="C30" s="153" t="s">
        <v>40</v>
      </c>
      <c r="D30" s="143">
        <v>800000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37"/>
      <c r="W30" s="37"/>
      <c r="X30" s="37"/>
      <c r="Y30" s="37"/>
      <c r="Z30" s="37"/>
    </row>
    <row r="31" spans="1:26" ht="15.75" customHeight="1">
      <c r="A31" s="16" t="s">
        <v>47</v>
      </c>
      <c r="B31" s="15">
        <v>40000</v>
      </c>
      <c r="C31" s="176" t="s">
        <v>41</v>
      </c>
      <c r="D31" s="177">
        <v>1120000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37"/>
      <c r="W31" s="37"/>
      <c r="X31" s="37"/>
      <c r="Y31" s="37"/>
      <c r="Z31" s="37"/>
    </row>
    <row r="32" spans="1:26" ht="15.75" customHeight="1">
      <c r="A32" s="158" t="s">
        <v>56</v>
      </c>
      <c r="B32" s="175">
        <f>240000+30000+10000</f>
        <v>280000</v>
      </c>
      <c r="C32" s="145"/>
      <c r="D32" s="14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37"/>
      <c r="W32" s="37"/>
      <c r="X32" s="37"/>
      <c r="Y32" s="37"/>
      <c r="Z32" s="37"/>
    </row>
    <row r="33" spans="1:26" ht="15.75" customHeight="1">
      <c r="A33" s="95" t="s">
        <v>49</v>
      </c>
      <c r="B33" s="212">
        <v>5000</v>
      </c>
      <c r="C33" s="145"/>
      <c r="D33" s="145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37"/>
      <c r="W33" s="37"/>
      <c r="X33" s="37"/>
      <c r="Y33" s="37"/>
      <c r="Z33" s="37"/>
    </row>
    <row r="34" spans="1:26" ht="15.75" customHeight="1">
      <c r="A34" s="197" t="s">
        <v>166</v>
      </c>
      <c r="B34" s="212"/>
      <c r="C34" s="192" t="s">
        <v>166</v>
      </c>
      <c r="D34" s="145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37"/>
      <c r="W34" s="37"/>
      <c r="X34" s="37"/>
      <c r="Y34" s="37"/>
      <c r="Z34" s="37"/>
    </row>
    <row r="35" spans="1:26" ht="15.75" customHeight="1">
      <c r="A35" s="179" t="s">
        <v>169</v>
      </c>
      <c r="B35" s="213">
        <v>40930</v>
      </c>
      <c r="C35" s="198" t="s">
        <v>187</v>
      </c>
      <c r="D35" s="151">
        <v>200000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37"/>
      <c r="W35" s="37"/>
      <c r="X35" s="37"/>
      <c r="Y35" s="37"/>
      <c r="Z35" s="37"/>
    </row>
    <row r="36" spans="1:26" ht="15.75" customHeight="1">
      <c r="A36" s="179" t="s">
        <v>189</v>
      </c>
      <c r="B36" s="211">
        <v>150000</v>
      </c>
      <c r="C36" s="201" t="s">
        <v>190</v>
      </c>
      <c r="D36" s="151">
        <v>7000000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37"/>
      <c r="W36" s="37"/>
      <c r="X36" s="37"/>
      <c r="Y36" s="37"/>
      <c r="Z36" s="37"/>
    </row>
    <row r="37" spans="1:26" ht="15.75" customHeight="1">
      <c r="A37" s="173" t="s">
        <v>191</v>
      </c>
      <c r="B37" s="211">
        <v>60787.4</v>
      </c>
      <c r="C37" s="145"/>
      <c r="D37" s="14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37"/>
      <c r="W37" s="37"/>
      <c r="X37" s="37"/>
      <c r="Y37" s="37"/>
      <c r="Z37" s="37"/>
    </row>
    <row r="38" spans="1:26" ht="15.75" customHeight="1">
      <c r="A38" s="173" t="s">
        <v>210</v>
      </c>
      <c r="B38" s="174"/>
      <c r="C38" s="170"/>
      <c r="D38" s="170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37"/>
      <c r="W38" s="37"/>
      <c r="X38" s="37"/>
      <c r="Y38" s="37"/>
      <c r="Z38" s="37"/>
    </row>
    <row r="39" spans="1:26" ht="15.75" customHeight="1">
      <c r="A39" s="199" t="s">
        <v>192</v>
      </c>
      <c r="B39" s="56">
        <v>50000</v>
      </c>
      <c r="C39" s="170"/>
      <c r="D39" s="17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37"/>
      <c r="W39" s="37"/>
      <c r="X39" s="37"/>
      <c r="Y39" s="37"/>
      <c r="Z39" s="37"/>
    </row>
    <row r="40" spans="1:26" ht="15.75" customHeight="1">
      <c r="A40" s="155" t="s">
        <v>193</v>
      </c>
      <c r="B40" s="51">
        <v>400000</v>
      </c>
      <c r="C40" s="170"/>
      <c r="D40" s="17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37"/>
      <c r="W40" s="37"/>
      <c r="X40" s="37"/>
      <c r="Y40" s="37"/>
      <c r="Z40" s="37"/>
    </row>
    <row r="41" spans="1:26" ht="15.75" customHeight="1">
      <c r="A41" s="155" t="s">
        <v>182</v>
      </c>
      <c r="B41" s="51">
        <v>100000</v>
      </c>
      <c r="C41" s="170"/>
      <c r="D41" s="170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37"/>
      <c r="W41" s="37"/>
      <c r="X41" s="37"/>
      <c r="Y41" s="37"/>
      <c r="Z41" s="37"/>
    </row>
    <row r="42" spans="1:26" ht="15.75" customHeight="1">
      <c r="A42" s="195" t="s">
        <v>183</v>
      </c>
      <c r="B42" s="35">
        <v>150000</v>
      </c>
      <c r="C42" s="164"/>
      <c r="D42" s="16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37"/>
      <c r="W42" s="37"/>
      <c r="X42" s="37"/>
      <c r="Y42" s="37"/>
      <c r="Z42" s="37"/>
    </row>
    <row r="43" spans="1:26" ht="15.75" customHeight="1">
      <c r="A43" s="155" t="s">
        <v>184</v>
      </c>
      <c r="B43" s="19">
        <v>200000</v>
      </c>
      <c r="C43" s="114"/>
      <c r="D43" s="2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37"/>
      <c r="Y43" s="37"/>
      <c r="Z43" s="37"/>
    </row>
    <row r="44" spans="1:26" ht="15.75" customHeight="1">
      <c r="A44" s="101" t="s">
        <v>50</v>
      </c>
      <c r="B44" s="102">
        <f>SUM(B8:B43)</f>
        <v>4726717.4000000004</v>
      </c>
      <c r="C44" s="115" t="s">
        <v>50</v>
      </c>
      <c r="D44" s="103">
        <f>SUM(D8:D43)</f>
        <v>19388844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37"/>
      <c r="Y44" s="37"/>
      <c r="Z44" s="37"/>
    </row>
    <row r="45" spans="1:26" ht="15.75" customHeight="1">
      <c r="A45" s="37"/>
      <c r="B45" s="3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37"/>
      <c r="Y45" s="37"/>
      <c r="Z45" s="37"/>
    </row>
    <row r="46" spans="1:26" ht="17.25" customHeight="1">
      <c r="A46" s="337" t="s">
        <v>51</v>
      </c>
      <c r="B46" s="338"/>
      <c r="C46" s="338"/>
      <c r="D46" s="33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37"/>
      <c r="Y46" s="37"/>
      <c r="Z46" s="37"/>
    </row>
    <row r="47" spans="1:26" ht="47.25">
      <c r="A47" s="12" t="s">
        <v>7</v>
      </c>
      <c r="B47" s="12" t="s">
        <v>8</v>
      </c>
      <c r="C47" s="12" t="s">
        <v>7</v>
      </c>
      <c r="D47" s="13" t="s">
        <v>9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37"/>
      <c r="Y47" s="37"/>
      <c r="Z47" s="37"/>
    </row>
    <row r="48" spans="1:26" ht="15.75" customHeight="1">
      <c r="A48" s="42" t="s">
        <v>19</v>
      </c>
      <c r="B48" s="59">
        <v>150000</v>
      </c>
      <c r="C48" s="28" t="s">
        <v>68</v>
      </c>
      <c r="D48" s="19">
        <v>5000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37"/>
      <c r="Y48" s="37"/>
      <c r="Z48" s="37"/>
    </row>
    <row r="49" spans="1:26" ht="15.75" customHeight="1">
      <c r="A49" s="42" t="s">
        <v>103</v>
      </c>
      <c r="B49" s="19">
        <v>20000</v>
      </c>
      <c r="C49" s="28" t="s">
        <v>79</v>
      </c>
      <c r="D49" s="19">
        <v>1500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37"/>
      <c r="Y49" s="37"/>
      <c r="Z49" s="37"/>
    </row>
    <row r="50" spans="1:26" ht="15.75" customHeight="1">
      <c r="A50" s="29" t="s">
        <v>104</v>
      </c>
      <c r="B50" s="19">
        <v>400000</v>
      </c>
      <c r="C50" s="28" t="s">
        <v>32</v>
      </c>
      <c r="D50" s="19">
        <v>400000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37"/>
      <c r="Y50" s="37"/>
      <c r="Z50" s="37"/>
    </row>
    <row r="51" spans="1:26" ht="15.75" customHeight="1">
      <c r="A51" s="16" t="s">
        <v>105</v>
      </c>
      <c r="B51" s="19">
        <v>15000</v>
      </c>
      <c r="C51" s="29" t="s">
        <v>81</v>
      </c>
      <c r="D51" s="19">
        <v>50000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37"/>
      <c r="Y51" s="37"/>
      <c r="Z51" s="37"/>
    </row>
    <row r="52" spans="1:26" ht="15.75" customHeight="1">
      <c r="A52" s="16" t="s">
        <v>106</v>
      </c>
      <c r="B52" s="19">
        <v>5000</v>
      </c>
      <c r="C52" s="31" t="s">
        <v>82</v>
      </c>
      <c r="D52" s="19">
        <v>100000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37"/>
      <c r="Y52" s="37"/>
      <c r="Z52" s="37"/>
    </row>
    <row r="53" spans="1:26" ht="15.75" customHeight="1">
      <c r="A53" s="31" t="s">
        <v>39</v>
      </c>
      <c r="B53" s="19">
        <v>10000</v>
      </c>
      <c r="C53" s="31" t="s">
        <v>84</v>
      </c>
      <c r="D53" s="19">
        <v>2000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37"/>
      <c r="Y53" s="37"/>
      <c r="Z53" s="37"/>
    </row>
    <row r="54" spans="1:26" ht="15.75" customHeight="1">
      <c r="A54" s="31" t="s">
        <v>83</v>
      </c>
      <c r="B54" s="19">
        <v>300000</v>
      </c>
      <c r="C54" s="31" t="s">
        <v>107</v>
      </c>
      <c r="D54" s="19">
        <v>30000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37"/>
      <c r="Y54" s="37"/>
      <c r="Z54" s="37"/>
    </row>
    <row r="55" spans="1:26" ht="15.75" customHeight="1">
      <c r="A55" s="33" t="s">
        <v>85</v>
      </c>
      <c r="B55" s="19">
        <v>10000</v>
      </c>
      <c r="C55" s="178" t="s">
        <v>157</v>
      </c>
      <c r="D55" s="19">
        <f>400000+370000+70000</f>
        <v>840000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37"/>
      <c r="Y55" s="37"/>
      <c r="Z55" s="37"/>
    </row>
    <row r="56" spans="1:26" ht="15.75" customHeight="1">
      <c r="A56" s="33" t="s">
        <v>73</v>
      </c>
      <c r="B56" s="19">
        <v>10000</v>
      </c>
      <c r="C56" s="28" t="s">
        <v>88</v>
      </c>
      <c r="D56" s="19">
        <v>500000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37"/>
      <c r="Y56" s="37"/>
      <c r="Z56" s="37"/>
    </row>
    <row r="57" spans="1:26" ht="15.75" customHeight="1">
      <c r="A57" s="65" t="s">
        <v>42</v>
      </c>
      <c r="B57" s="19">
        <v>150000</v>
      </c>
      <c r="C57" s="28" t="s">
        <v>89</v>
      </c>
      <c r="D57" s="19">
        <v>600000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37"/>
      <c r="Y57" s="37"/>
      <c r="Z57" s="37"/>
    </row>
    <row r="58" spans="1:26" ht="15.75" customHeight="1">
      <c r="A58" s="16" t="s">
        <v>44</v>
      </c>
      <c r="B58" s="19">
        <v>20000</v>
      </c>
      <c r="C58" s="34" t="s">
        <v>109</v>
      </c>
      <c r="D58" s="35">
        <v>20000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37"/>
      <c r="Y58" s="37"/>
      <c r="Z58" s="37"/>
    </row>
    <row r="59" spans="1:26" ht="15.75" customHeight="1">
      <c r="A59" s="28" t="s">
        <v>45</v>
      </c>
      <c r="B59" s="51">
        <v>50000</v>
      </c>
      <c r="C59" s="66"/>
      <c r="D59" s="6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37"/>
      <c r="Y59" s="37"/>
      <c r="Z59" s="37"/>
    </row>
    <row r="60" spans="1:26" ht="15.75" customHeight="1">
      <c r="A60" s="16" t="s">
        <v>53</v>
      </c>
      <c r="B60" s="51">
        <v>350000</v>
      </c>
      <c r="C60" s="66"/>
      <c r="D60" s="66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8"/>
      <c r="X60" s="8"/>
      <c r="Y60" s="37"/>
      <c r="Z60" s="37"/>
    </row>
    <row r="61" spans="1:26" ht="15.75" customHeight="1">
      <c r="A61" s="16" t="s">
        <v>110</v>
      </c>
      <c r="B61" s="19">
        <v>5000</v>
      </c>
      <c r="C61" s="109"/>
      <c r="D61" s="110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37"/>
      <c r="Y61" s="37"/>
      <c r="Z61" s="37"/>
    </row>
    <row r="62" spans="1:26" ht="15.75" customHeight="1">
      <c r="A62" s="28" t="s">
        <v>90</v>
      </c>
      <c r="B62" s="19">
        <v>10000</v>
      </c>
      <c r="C62" s="27"/>
      <c r="D62" s="2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37"/>
      <c r="Y62" s="37"/>
      <c r="Z62" s="37"/>
    </row>
    <row r="63" spans="1:26" ht="15.75" customHeight="1">
      <c r="A63" s="152" t="s">
        <v>56</v>
      </c>
      <c r="B63" s="19">
        <f>10000+10000+100000+20000</f>
        <v>140000</v>
      </c>
      <c r="C63" s="27"/>
      <c r="D63" s="2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37"/>
      <c r="Y63" s="37"/>
      <c r="Z63" s="37"/>
    </row>
    <row r="64" spans="1:26" ht="15.75" customHeight="1">
      <c r="A64" s="109" t="s">
        <v>50</v>
      </c>
      <c r="B64" s="70">
        <f>SUM(B48:B63)</f>
        <v>1645000</v>
      </c>
      <c r="C64" s="109" t="s">
        <v>50</v>
      </c>
      <c r="D64" s="70">
        <f>SUM(D48:D63)</f>
        <v>2548500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37"/>
      <c r="Y64" s="37"/>
      <c r="Z64" s="37"/>
    </row>
    <row r="65" spans="1:26" ht="15.75" customHeight="1">
      <c r="A65" s="37"/>
      <c r="B65" s="3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37"/>
      <c r="Y65" s="37"/>
      <c r="Z65" s="37"/>
    </row>
    <row r="66" spans="1:2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37"/>
      <c r="Y66" s="37"/>
      <c r="Z66" s="37"/>
    </row>
    <row r="67" spans="1:26" ht="15.75" customHeight="1">
      <c r="A67" s="37"/>
      <c r="B67" s="3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37"/>
      <c r="Y67" s="37"/>
      <c r="Z67" s="37"/>
    </row>
    <row r="68" spans="1:26" ht="15.75" customHeight="1">
      <c r="A68" s="37"/>
      <c r="B68" s="3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37"/>
      <c r="Y68" s="37"/>
      <c r="Z68" s="37"/>
    </row>
    <row r="69" spans="1:26" ht="15.75" customHeight="1">
      <c r="A69" s="37"/>
      <c r="B69" s="3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37"/>
      <c r="Y69" s="37"/>
      <c r="Z69" s="37"/>
    </row>
    <row r="70" spans="1:26" ht="15.75" customHeight="1">
      <c r="A70" s="37"/>
      <c r="B70" s="3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37"/>
      <c r="Y70" s="37"/>
      <c r="Z70" s="37"/>
    </row>
    <row r="71" spans="1:26" ht="15.75" customHeight="1">
      <c r="A71" s="37"/>
      <c r="B71" s="3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37"/>
      <c r="Y71" s="37"/>
      <c r="Z71" s="37"/>
    </row>
    <row r="72" spans="1:26" ht="15.75" customHeight="1">
      <c r="A72" s="37"/>
      <c r="B72" s="3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37"/>
      <c r="Y72" s="37"/>
      <c r="Z72" s="37"/>
    </row>
    <row r="73" spans="1:26" ht="15.75" customHeight="1">
      <c r="A73" s="37"/>
      <c r="B73" s="3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37"/>
      <c r="Y73" s="37"/>
      <c r="Z73" s="37"/>
    </row>
    <row r="74" spans="1:26" ht="15.75" customHeight="1">
      <c r="A74" s="37"/>
      <c r="B74" s="3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37"/>
      <c r="Y74" s="37"/>
      <c r="Z74" s="37"/>
    </row>
    <row r="75" spans="1:26" ht="15.75" customHeight="1">
      <c r="A75" s="37"/>
      <c r="B75" s="3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37"/>
      <c r="Y75" s="37"/>
      <c r="Z75" s="37"/>
    </row>
    <row r="76" spans="1:26" ht="15.75" customHeight="1">
      <c r="A76" s="37"/>
      <c r="B76" s="3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37"/>
      <c r="Y76" s="37"/>
      <c r="Z76" s="37"/>
    </row>
    <row r="77" spans="1:26" ht="15.75" customHeight="1">
      <c r="A77" s="37"/>
      <c r="B77" s="37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37"/>
      <c r="Y77" s="37"/>
      <c r="Z77" s="37"/>
    </row>
    <row r="78" spans="1:26" ht="15.75" customHeight="1">
      <c r="A78" s="37"/>
      <c r="B78" s="3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37"/>
      <c r="Y78" s="37"/>
      <c r="Z78" s="37"/>
    </row>
    <row r="79" spans="1:26" ht="15.75" customHeight="1">
      <c r="A79" s="37"/>
      <c r="B79" s="3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37"/>
      <c r="Y79" s="37"/>
      <c r="Z79" s="37"/>
    </row>
    <row r="80" spans="1:26" ht="15.75" customHeight="1">
      <c r="A80" s="37"/>
      <c r="B80" s="3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37"/>
      <c r="Y80" s="37"/>
      <c r="Z80" s="37"/>
    </row>
    <row r="81" spans="1:26" ht="15.75" customHeight="1">
      <c r="A81" s="37"/>
      <c r="B81" s="3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37"/>
      <c r="Y81" s="37"/>
      <c r="Z81" s="37"/>
    </row>
    <row r="82" spans="1:26" ht="15.75" customHeight="1">
      <c r="A82" s="37"/>
      <c r="B82" s="3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37"/>
      <c r="Y82" s="37"/>
      <c r="Z82" s="37"/>
    </row>
    <row r="83" spans="1:26" ht="15.75" customHeight="1">
      <c r="A83" s="37"/>
      <c r="B83" s="3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37"/>
      <c r="Y83" s="37"/>
      <c r="Z83" s="37"/>
    </row>
    <row r="84" spans="1:26" ht="15.75" customHeight="1">
      <c r="A84" s="11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37"/>
      <c r="Y84" s="37"/>
      <c r="Z84" s="37"/>
    </row>
    <row r="85" spans="1:26" ht="15.75" customHeight="1">
      <c r="A85" s="89" t="s">
        <v>98</v>
      </c>
      <c r="B85" s="4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37"/>
      <c r="Y85" s="37"/>
      <c r="Z85" s="37"/>
    </row>
    <row r="86" spans="1:26" ht="15.75" customHeight="1">
      <c r="A86" s="11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37"/>
      <c r="Y86" s="37"/>
      <c r="Z86" s="37"/>
    </row>
    <row r="87" spans="1:26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37"/>
      <c r="Y87" s="37"/>
      <c r="Z87" s="37"/>
    </row>
    <row r="88" spans="1:26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37"/>
      <c r="Y88" s="37"/>
      <c r="Z88" s="37"/>
    </row>
    <row r="89" spans="1:26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37"/>
      <c r="Y89" s="37"/>
      <c r="Z89" s="37"/>
    </row>
    <row r="90" spans="1:26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37"/>
      <c r="Y90" s="37"/>
      <c r="Z90" s="37"/>
    </row>
    <row r="91" spans="1:26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37"/>
      <c r="Y91" s="37"/>
      <c r="Z91" s="37"/>
    </row>
    <row r="92" spans="1:26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37"/>
      <c r="Y92" s="37"/>
      <c r="Z92" s="37"/>
    </row>
    <row r="93" spans="1:26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37"/>
      <c r="Y93" s="37"/>
      <c r="Z93" s="37"/>
    </row>
    <row r="94" spans="1:26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37"/>
      <c r="Y94" s="37"/>
      <c r="Z94" s="37"/>
    </row>
    <row r="95" spans="1:26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37"/>
      <c r="Y95" s="37"/>
      <c r="Z95" s="37"/>
    </row>
    <row r="96" spans="1:2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37"/>
      <c r="Y96" s="37"/>
      <c r="Z96" s="37"/>
    </row>
    <row r="97" spans="1:26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37"/>
      <c r="Y97" s="37"/>
      <c r="Z97" s="37"/>
    </row>
    <row r="98" spans="1:26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37"/>
      <c r="Y98" s="37"/>
      <c r="Z98" s="37"/>
    </row>
    <row r="99" spans="1:26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37"/>
      <c r="Y99" s="37"/>
      <c r="Z99" s="37"/>
    </row>
    <row r="100" spans="1:26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37"/>
      <c r="Y100" s="37"/>
      <c r="Z100" s="37"/>
    </row>
    <row r="101" spans="1:26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37"/>
      <c r="Y101" s="37"/>
      <c r="Z101" s="37"/>
    </row>
    <row r="102" spans="1:26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37"/>
      <c r="Y102" s="37"/>
      <c r="Z102" s="37"/>
    </row>
    <row r="103" spans="1:26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37"/>
      <c r="Y103" s="37"/>
      <c r="Z103" s="37"/>
    </row>
    <row r="104" spans="1:26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37"/>
      <c r="Y104" s="37"/>
      <c r="Z104" s="37"/>
    </row>
    <row r="105" spans="1:26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37"/>
      <c r="Y105" s="37"/>
      <c r="Z105" s="37"/>
    </row>
    <row r="106" spans="1:2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37"/>
      <c r="Y106" s="37"/>
      <c r="Z106" s="37"/>
    </row>
    <row r="107" spans="1:26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37"/>
      <c r="Y107" s="37"/>
      <c r="Z107" s="37"/>
    </row>
    <row r="108" spans="1:26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37"/>
      <c r="Y108" s="37"/>
      <c r="Z108" s="37"/>
    </row>
    <row r="109" spans="1:26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37"/>
      <c r="Y109" s="37"/>
      <c r="Z109" s="37"/>
    </row>
    <row r="110" spans="1:26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37"/>
      <c r="Y110" s="37"/>
      <c r="Z110" s="37"/>
    </row>
    <row r="111" spans="1:26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37"/>
      <c r="Y111" s="37"/>
      <c r="Z111" s="37"/>
    </row>
    <row r="112" spans="1:26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37"/>
      <c r="Y112" s="37"/>
      <c r="Z112" s="37"/>
    </row>
    <row r="113" spans="1:26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37"/>
      <c r="Y113" s="37"/>
      <c r="Z113" s="37"/>
    </row>
    <row r="114" spans="1:26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37"/>
      <c r="Y114" s="37"/>
      <c r="Z114" s="37"/>
    </row>
    <row r="115" spans="1:26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37"/>
      <c r="Y115" s="37"/>
      <c r="Z115" s="37"/>
    </row>
    <row r="116" spans="1:2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37"/>
      <c r="Y116" s="37"/>
      <c r="Z116" s="37"/>
    </row>
    <row r="117" spans="1:26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37"/>
      <c r="Y117" s="37"/>
      <c r="Z117" s="37"/>
    </row>
    <row r="118" spans="1:26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37"/>
      <c r="Y118" s="37"/>
      <c r="Z118" s="37"/>
    </row>
    <row r="119" spans="1:26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37"/>
      <c r="Y119" s="37"/>
      <c r="Z119" s="37"/>
    </row>
    <row r="120" spans="1:26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37"/>
      <c r="Y120" s="37"/>
      <c r="Z120" s="37"/>
    </row>
    <row r="121" spans="1:26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37"/>
      <c r="Y121" s="37"/>
      <c r="Z121" s="37"/>
    </row>
    <row r="122" spans="1:2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37"/>
      <c r="Y122" s="37"/>
      <c r="Z122" s="37"/>
    </row>
    <row r="123" spans="1:2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37"/>
      <c r="Y123" s="37"/>
      <c r="Z123" s="37"/>
    </row>
    <row r="124" spans="1:2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37"/>
      <c r="Y124" s="37"/>
      <c r="Z124" s="37"/>
    </row>
    <row r="125" spans="1:2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37"/>
      <c r="Y125" s="37"/>
      <c r="Z125" s="37"/>
    </row>
    <row r="126" spans="1: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37"/>
      <c r="Y126" s="37"/>
      <c r="Z126" s="37"/>
    </row>
    <row r="127" spans="1:2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37"/>
      <c r="Y127" s="37"/>
      <c r="Z127" s="37"/>
    </row>
    <row r="128" spans="1:2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37"/>
      <c r="Y128" s="37"/>
      <c r="Z128" s="37"/>
    </row>
    <row r="129" spans="1:2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37"/>
      <c r="Y129" s="37"/>
      <c r="Z129" s="37"/>
    </row>
    <row r="130" spans="1:2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37"/>
      <c r="Y130" s="37"/>
      <c r="Z130" s="37"/>
    </row>
    <row r="131" spans="1:2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37"/>
      <c r="Y131" s="37"/>
      <c r="Z131" s="37"/>
    </row>
    <row r="132" spans="1:2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37"/>
      <c r="Y132" s="37"/>
      <c r="Z132" s="37"/>
    </row>
    <row r="133" spans="1:2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37"/>
      <c r="Y133" s="37"/>
      <c r="Z133" s="37"/>
    </row>
    <row r="134" spans="1:2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37"/>
      <c r="Y134" s="37"/>
      <c r="Z134" s="37"/>
    </row>
    <row r="135" spans="1:2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37"/>
      <c r="Y135" s="37"/>
      <c r="Z135" s="37"/>
    </row>
    <row r="136" spans="1:2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37"/>
      <c r="Y136" s="37"/>
      <c r="Z136" s="37"/>
    </row>
    <row r="137" spans="1:2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37"/>
      <c r="Y137" s="37"/>
      <c r="Z137" s="37"/>
    </row>
    <row r="138" spans="1:2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37"/>
      <c r="Y138" s="37"/>
      <c r="Z138" s="37"/>
    </row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37"/>
      <c r="Y139" s="37"/>
      <c r="Z139" s="37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37"/>
      <c r="Y140" s="37"/>
      <c r="Z140" s="37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37"/>
      <c r="Y141" s="37"/>
      <c r="Z141" s="37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37"/>
      <c r="Y142" s="37"/>
      <c r="Z142" s="37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37"/>
      <c r="Y143" s="37"/>
      <c r="Z143" s="37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37"/>
      <c r="Y144" s="37"/>
      <c r="Z144" s="37"/>
    </row>
    <row r="145" spans="1:2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37"/>
      <c r="Y145" s="37"/>
      <c r="Z145" s="37"/>
    </row>
    <row r="146" spans="1:2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37"/>
      <c r="Y146" s="37"/>
      <c r="Z146" s="37"/>
    </row>
    <row r="147" spans="1:2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37"/>
      <c r="Y147" s="37"/>
      <c r="Z147" s="37"/>
    </row>
    <row r="148" spans="1:2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37"/>
      <c r="Y148" s="37"/>
      <c r="Z148" s="37"/>
    </row>
    <row r="149" spans="1:2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37"/>
      <c r="Y149" s="37"/>
      <c r="Z149" s="37"/>
    </row>
    <row r="150" spans="1:2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37"/>
      <c r="Y150" s="37"/>
      <c r="Z150" s="37"/>
    </row>
    <row r="151" spans="1:2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37"/>
      <c r="Y151" s="37"/>
      <c r="Z151" s="37"/>
    </row>
    <row r="152" spans="1:2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37"/>
      <c r="Y152" s="37"/>
      <c r="Z152" s="37"/>
    </row>
    <row r="153" spans="1:2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37"/>
      <c r="Y153" s="37"/>
      <c r="Z153" s="37"/>
    </row>
    <row r="154" spans="1:2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37"/>
      <c r="Y154" s="37"/>
      <c r="Z154" s="37"/>
    </row>
    <row r="155" spans="1:2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37"/>
      <c r="Y155" s="37"/>
      <c r="Z155" s="37"/>
    </row>
    <row r="156" spans="1:2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37"/>
      <c r="Y156" s="37"/>
      <c r="Z156" s="37"/>
    </row>
    <row r="157" spans="1:2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37"/>
      <c r="Y157" s="37"/>
      <c r="Z157" s="37"/>
    </row>
    <row r="158" spans="1:2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37"/>
      <c r="Y158" s="37"/>
      <c r="Z158" s="37"/>
    </row>
    <row r="159" spans="1:2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37"/>
      <c r="Y159" s="37"/>
      <c r="Z159" s="37"/>
    </row>
    <row r="160" spans="1:2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37"/>
      <c r="Y160" s="37"/>
      <c r="Z160" s="37"/>
    </row>
    <row r="161" spans="1:2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37"/>
      <c r="Y161" s="37"/>
      <c r="Z161" s="37"/>
    </row>
    <row r="162" spans="1:2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37"/>
      <c r="Y162" s="37"/>
      <c r="Z162" s="37"/>
    </row>
    <row r="163" spans="1:2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37"/>
      <c r="Y163" s="37"/>
      <c r="Z163" s="37"/>
    </row>
    <row r="164" spans="1:2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37"/>
      <c r="Y164" s="37"/>
      <c r="Z164" s="37"/>
    </row>
    <row r="165" spans="1:2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37"/>
      <c r="Y165" s="37"/>
      <c r="Z165" s="37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37"/>
      <c r="Y166" s="37"/>
      <c r="Z166" s="37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37"/>
      <c r="Y167" s="37"/>
      <c r="Z167" s="37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37"/>
      <c r="Y168" s="37"/>
      <c r="Z168" s="37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37"/>
      <c r="Y169" s="37"/>
      <c r="Z169" s="37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37"/>
      <c r="Y170" s="37"/>
      <c r="Z170" s="37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37"/>
      <c r="Y171" s="37"/>
      <c r="Z171" s="37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37"/>
      <c r="Y172" s="37"/>
      <c r="Z172" s="37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37"/>
      <c r="Y173" s="37"/>
      <c r="Z173" s="37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37"/>
      <c r="Y174" s="37"/>
      <c r="Z174" s="37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37"/>
      <c r="Y175" s="37"/>
      <c r="Z175" s="37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37"/>
      <c r="Y176" s="37"/>
      <c r="Z176" s="37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37"/>
      <c r="Y177" s="37"/>
      <c r="Z177" s="37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37"/>
      <c r="Y178" s="37"/>
      <c r="Z178" s="37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37"/>
      <c r="Y179" s="37"/>
      <c r="Z179" s="37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37"/>
      <c r="Y180" s="37"/>
      <c r="Z180" s="37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37"/>
      <c r="Y181" s="37"/>
      <c r="Z181" s="37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37"/>
      <c r="Y182" s="37"/>
      <c r="Z182" s="37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37"/>
      <c r="Y183" s="37"/>
      <c r="Z183" s="37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37"/>
      <c r="Y184" s="37"/>
      <c r="Z184" s="37"/>
    </row>
    <row r="185" spans="1:2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37"/>
      <c r="Y185" s="37"/>
      <c r="Z185" s="37"/>
    </row>
    <row r="186" spans="1:2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37"/>
      <c r="Y186" s="37"/>
      <c r="Z186" s="37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37"/>
      <c r="Y187" s="37"/>
      <c r="Z187" s="37"/>
    </row>
    <row r="188" spans="1:2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37"/>
      <c r="Y188" s="37"/>
      <c r="Z188" s="37"/>
    </row>
    <row r="189" spans="1:2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37"/>
      <c r="Y189" s="37"/>
      <c r="Z189" s="37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37"/>
      <c r="Y190" s="37"/>
      <c r="Z190" s="37"/>
    </row>
    <row r="191" spans="1:2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37"/>
      <c r="Y191" s="37"/>
      <c r="Z191" s="37"/>
    </row>
    <row r="192" spans="1:2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37"/>
      <c r="Y192" s="37"/>
      <c r="Z192" s="37"/>
    </row>
    <row r="193" spans="1:2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37"/>
      <c r="Y193" s="37"/>
      <c r="Z193" s="37"/>
    </row>
    <row r="194" spans="1:2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37"/>
      <c r="Y194" s="37"/>
      <c r="Z194" s="37"/>
    </row>
    <row r="195" spans="1:2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37"/>
      <c r="Y195" s="37"/>
      <c r="Z195" s="37"/>
    </row>
    <row r="196" spans="1:2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37"/>
      <c r="Y196" s="37"/>
      <c r="Z196" s="37"/>
    </row>
    <row r="197" spans="1:2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37"/>
      <c r="Y197" s="37"/>
      <c r="Z197" s="37"/>
    </row>
    <row r="198" spans="1:2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37"/>
      <c r="Y198" s="37"/>
      <c r="Z198" s="37"/>
    </row>
    <row r="199" spans="1:2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37"/>
      <c r="Y199" s="37"/>
      <c r="Z199" s="37"/>
    </row>
    <row r="200" spans="1:2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37"/>
      <c r="Y200" s="37"/>
      <c r="Z200" s="37"/>
    </row>
    <row r="201" spans="1:26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37"/>
      <c r="Y201" s="37"/>
      <c r="Z201" s="37"/>
    </row>
    <row r="202" spans="1:26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37"/>
      <c r="Y202" s="37"/>
      <c r="Z202" s="37"/>
    </row>
    <row r="203" spans="1:26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37"/>
      <c r="Y203" s="37"/>
      <c r="Z203" s="37"/>
    </row>
    <row r="204" spans="1:26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37"/>
      <c r="Y204" s="37"/>
      <c r="Z204" s="37"/>
    </row>
    <row r="205" spans="1:26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37"/>
      <c r="Y205" s="37"/>
      <c r="Z205" s="37"/>
    </row>
    <row r="206" spans="1:2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37"/>
      <c r="Y206" s="37"/>
      <c r="Z206" s="37"/>
    </row>
    <row r="207" spans="1:26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37"/>
      <c r="Y207" s="37"/>
      <c r="Z207" s="37"/>
    </row>
    <row r="208" spans="1:26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37"/>
      <c r="Y208" s="37"/>
      <c r="Z208" s="37"/>
    </row>
    <row r="209" spans="1:26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37"/>
      <c r="Y209" s="37"/>
      <c r="Z209" s="37"/>
    </row>
    <row r="210" spans="1:26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37"/>
      <c r="Y210" s="37"/>
      <c r="Z210" s="37"/>
    </row>
    <row r="211" spans="1:26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37"/>
      <c r="Y211" s="37"/>
      <c r="Z211" s="37"/>
    </row>
    <row r="212" spans="1:26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37"/>
      <c r="Y212" s="37"/>
      <c r="Z212" s="37"/>
    </row>
    <row r="213" spans="1:26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37"/>
      <c r="Y213" s="37"/>
      <c r="Z213" s="37"/>
    </row>
    <row r="214" spans="1:26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37"/>
      <c r="Y214" s="37"/>
      <c r="Z214" s="37"/>
    </row>
    <row r="215" spans="1:26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37"/>
      <c r="Y215" s="37"/>
      <c r="Z215" s="37"/>
    </row>
    <row r="216" spans="1:2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37"/>
      <c r="Y216" s="37"/>
      <c r="Z216" s="37"/>
    </row>
    <row r="217" spans="1:26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37"/>
      <c r="Y217" s="37"/>
      <c r="Z217" s="37"/>
    </row>
    <row r="218" spans="1:26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37"/>
      <c r="Y218" s="37"/>
      <c r="Z218" s="37"/>
    </row>
    <row r="219" spans="1:26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37"/>
      <c r="Y219" s="37"/>
      <c r="Z219" s="37"/>
    </row>
    <row r="220" spans="1:26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37"/>
      <c r="Y220" s="37"/>
      <c r="Z220" s="37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37"/>
      <c r="Y221" s="37"/>
      <c r="Z221" s="37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37"/>
      <c r="Y222" s="37"/>
      <c r="Z222" s="37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37"/>
      <c r="Y223" s="37"/>
      <c r="Z223" s="37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37"/>
      <c r="Y224" s="37"/>
      <c r="Z224" s="37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37"/>
      <c r="Y225" s="37"/>
      <c r="Z225" s="37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37"/>
      <c r="Y226" s="37"/>
      <c r="Z226" s="37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37"/>
      <c r="Y227" s="37"/>
      <c r="Z227" s="37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37"/>
      <c r="Y228" s="37"/>
      <c r="Z228" s="37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37"/>
      <c r="Y229" s="37"/>
      <c r="Z229" s="37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37"/>
      <c r="Y230" s="37"/>
      <c r="Z230" s="37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37"/>
      <c r="Y231" s="37"/>
      <c r="Z231" s="37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37"/>
      <c r="Y232" s="37"/>
      <c r="Z232" s="37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37"/>
      <c r="Y233" s="37"/>
      <c r="Z233" s="37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37"/>
      <c r="Y234" s="37"/>
      <c r="Z234" s="37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37"/>
      <c r="Y235" s="37"/>
      <c r="Z235" s="37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37"/>
      <c r="Y236" s="37"/>
      <c r="Z236" s="37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37"/>
      <c r="Y237" s="37"/>
      <c r="Z237" s="37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37"/>
      <c r="Y238" s="37"/>
      <c r="Z238" s="37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37"/>
      <c r="Y239" s="37"/>
      <c r="Z239" s="37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37"/>
      <c r="Y240" s="37"/>
      <c r="Z240" s="37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37"/>
      <c r="Y241" s="37"/>
      <c r="Z241" s="37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37"/>
      <c r="Y242" s="37"/>
      <c r="Z242" s="37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37"/>
      <c r="Y243" s="37"/>
      <c r="Z243" s="37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37"/>
      <c r="Y244" s="37"/>
      <c r="Z244" s="37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37"/>
      <c r="Y245" s="37"/>
      <c r="Z245" s="37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37"/>
      <c r="Y246" s="37"/>
      <c r="Z246" s="37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37"/>
      <c r="Y247" s="37"/>
      <c r="Z247" s="37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37"/>
      <c r="Y248" s="37"/>
      <c r="Z248" s="37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37"/>
      <c r="Y249" s="37"/>
      <c r="Z249" s="37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37"/>
      <c r="Y250" s="37"/>
      <c r="Z250" s="37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37"/>
      <c r="Y251" s="37"/>
      <c r="Z251" s="37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37"/>
      <c r="Y252" s="37"/>
      <c r="Z252" s="37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37"/>
      <c r="Y253" s="37"/>
      <c r="Z253" s="37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37"/>
      <c r="Y254" s="37"/>
      <c r="Z254" s="37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37"/>
      <c r="Y255" s="37"/>
      <c r="Z255" s="37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37"/>
      <c r="Y256" s="37"/>
      <c r="Z256" s="37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37"/>
      <c r="Y257" s="37"/>
      <c r="Z257" s="37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37"/>
      <c r="Y258" s="37"/>
      <c r="Z258" s="37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37"/>
      <c r="Y259" s="37"/>
      <c r="Z259" s="37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37"/>
      <c r="Y260" s="37"/>
      <c r="Z260" s="37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37"/>
      <c r="Y261" s="37"/>
      <c r="Z261" s="37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37"/>
      <c r="Y262" s="37"/>
      <c r="Z262" s="37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37"/>
      <c r="Y263" s="37"/>
      <c r="Z263" s="37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37"/>
      <c r="Y264" s="37"/>
      <c r="Z264" s="37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37"/>
      <c r="Y265" s="37"/>
      <c r="Z265" s="37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37"/>
      <c r="Y266" s="37"/>
      <c r="Z266" s="37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37"/>
      <c r="Y267" s="37"/>
      <c r="Z267" s="37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37"/>
      <c r="Y268" s="37"/>
      <c r="Z268" s="37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37"/>
      <c r="Y269" s="37"/>
      <c r="Z269" s="37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37"/>
      <c r="Y270" s="37"/>
      <c r="Z270" s="37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37"/>
      <c r="Y271" s="37"/>
      <c r="Z271" s="37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37"/>
      <c r="Y272" s="37"/>
      <c r="Z272" s="37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37"/>
      <c r="Y273" s="37"/>
      <c r="Z273" s="37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37"/>
      <c r="Y274" s="37"/>
      <c r="Z274" s="37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37"/>
      <c r="Y275" s="37"/>
      <c r="Z275" s="37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37"/>
      <c r="Y276" s="37"/>
      <c r="Z276" s="37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37"/>
      <c r="Y277" s="37"/>
      <c r="Z277" s="37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37"/>
      <c r="Y278" s="37"/>
      <c r="Z278" s="37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37"/>
      <c r="Y279" s="37"/>
      <c r="Z279" s="37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37"/>
      <c r="Y280" s="37"/>
      <c r="Z280" s="37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37"/>
      <c r="Y281" s="37"/>
      <c r="Z281" s="37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37"/>
      <c r="Y282" s="37"/>
      <c r="Z282" s="37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37"/>
      <c r="Y283" s="37"/>
      <c r="Z283" s="37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37"/>
      <c r="Y284" s="37"/>
      <c r="Z284" s="37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37"/>
      <c r="Y285" s="37"/>
      <c r="Z285" s="37"/>
    </row>
    <row r="286" spans="1:2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</sheetData>
  <mergeCells count="4">
    <mergeCell ref="A1:D1"/>
    <mergeCell ref="A3:D3"/>
    <mergeCell ref="A5:D5"/>
    <mergeCell ref="A46:D46"/>
  </mergeCells>
  <pageMargins left="0.70866141732283472" right="0.22" top="0.74803149606299213" bottom="0.74803149606299213" header="0" footer="0"/>
  <pageSetup paperSize="9" scale="60" orientation="portrait" r:id="rId1"/>
  <rowBreaks count="1" manualBreakCount="1">
    <brk id="65" max="16383" man="1"/>
  </rowBreaks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2"/>
  <sheetViews>
    <sheetView topLeftCell="A55" workbookViewId="0">
      <selection activeCell="D17" sqref="D17"/>
    </sheetView>
  </sheetViews>
  <sheetFormatPr defaultColWidth="12.625" defaultRowHeight="15" customHeight="1"/>
  <cols>
    <col min="1" max="1" width="53.25" customWidth="1"/>
    <col min="2" max="3" width="15.5" customWidth="1"/>
    <col min="4" max="4" width="45.75" customWidth="1"/>
    <col min="5" max="5" width="15.375" bestFit="1" customWidth="1"/>
    <col min="6" max="6" width="14.875" customWidth="1"/>
    <col min="7" max="7" width="15.375" customWidth="1"/>
    <col min="8" max="8" width="13.375" customWidth="1"/>
    <col min="9" max="26" width="8.625" customWidth="1"/>
  </cols>
  <sheetData>
    <row r="1" spans="1:26" ht="14.25" customHeight="1">
      <c r="A1" s="331" t="s">
        <v>5</v>
      </c>
      <c r="B1" s="332"/>
      <c r="C1" s="332"/>
      <c r="D1" s="332"/>
      <c r="E1" s="332"/>
      <c r="F1" s="333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4.25" customHeight="1">
      <c r="A2" s="73"/>
      <c r="B2" s="257"/>
      <c r="C2" s="257"/>
      <c r="D2" s="257"/>
      <c r="E2" s="257"/>
      <c r="F2" s="25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4.25" customHeight="1">
      <c r="A3" s="334" t="s">
        <v>62</v>
      </c>
      <c r="B3" s="335"/>
      <c r="C3" s="335"/>
      <c r="D3" s="335"/>
      <c r="E3" s="335"/>
      <c r="F3" s="336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4.25" customHeight="1">
      <c r="A4" s="11" t="s">
        <v>113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8.75">
      <c r="A5" s="337" t="s">
        <v>6</v>
      </c>
      <c r="B5" s="338"/>
      <c r="C5" s="338"/>
      <c r="D5" s="338"/>
      <c r="E5" s="338"/>
      <c r="F5" s="339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78.75">
      <c r="A6" s="223" t="s">
        <v>7</v>
      </c>
      <c r="B6" s="223" t="s">
        <v>8</v>
      </c>
      <c r="C6" s="223" t="s">
        <v>54</v>
      </c>
      <c r="D6" s="223" t="s">
        <v>7</v>
      </c>
      <c r="E6" s="223" t="s">
        <v>9</v>
      </c>
      <c r="F6" s="223" t="s">
        <v>55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4.25" customHeight="1">
      <c r="A7" s="224" t="s">
        <v>168</v>
      </c>
      <c r="B7" s="225"/>
      <c r="C7" s="225"/>
      <c r="D7" s="224" t="s">
        <v>164</v>
      </c>
      <c r="E7" s="225"/>
      <c r="F7" s="225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6.5">
      <c r="A8" s="155" t="s">
        <v>10</v>
      </c>
      <c r="B8" s="203">
        <v>600000</v>
      </c>
      <c r="C8" s="203">
        <v>407509.11</v>
      </c>
      <c r="D8" s="155" t="s">
        <v>11</v>
      </c>
      <c r="E8" s="226">
        <v>245244</v>
      </c>
      <c r="F8" s="226">
        <v>245244</v>
      </c>
      <c r="G8" s="37"/>
      <c r="H8" s="119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6.5">
      <c r="A9" s="155" t="s">
        <v>12</v>
      </c>
      <c r="B9" s="203">
        <v>400000</v>
      </c>
      <c r="C9" s="203">
        <v>508867</v>
      </c>
      <c r="D9" s="155" t="s">
        <v>13</v>
      </c>
      <c r="E9" s="227">
        <v>441600</v>
      </c>
      <c r="F9" s="227">
        <v>441600</v>
      </c>
      <c r="G9" s="37"/>
      <c r="H9" s="119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6.5">
      <c r="A10" s="155" t="s">
        <v>14</v>
      </c>
      <c r="B10" s="203">
        <v>200000</v>
      </c>
      <c r="C10" s="203">
        <v>82379</v>
      </c>
      <c r="D10" s="155" t="s">
        <v>114</v>
      </c>
      <c r="E10" s="227">
        <v>150000</v>
      </c>
      <c r="F10" s="227">
        <v>102434</v>
      </c>
      <c r="G10" s="37"/>
      <c r="H10" s="119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6.5">
      <c r="A11" s="155" t="s">
        <v>16</v>
      </c>
      <c r="B11" s="203">
        <v>150000</v>
      </c>
      <c r="C11" s="203">
        <v>107797</v>
      </c>
      <c r="D11" s="155" t="s">
        <v>66</v>
      </c>
      <c r="E11" s="203">
        <f>100000+10000</f>
        <v>110000</v>
      </c>
      <c r="F11" s="203">
        <f>79890+9840</f>
        <v>89730</v>
      </c>
      <c r="G11" s="37"/>
      <c r="H11" s="119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6.5">
      <c r="A12" s="155" t="s">
        <v>17</v>
      </c>
      <c r="B12" s="203">
        <v>10000</v>
      </c>
      <c r="C12" s="228">
        <v>6165</v>
      </c>
      <c r="D12" s="155" t="s">
        <v>115</v>
      </c>
      <c r="E12" s="203">
        <v>60000</v>
      </c>
      <c r="F12" s="203">
        <v>53400</v>
      </c>
      <c r="G12" s="37"/>
      <c r="H12" s="119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6.5">
      <c r="A13" s="155" t="s">
        <v>67</v>
      </c>
      <c r="B13" s="203">
        <v>90000</v>
      </c>
      <c r="C13" s="203">
        <v>81145</v>
      </c>
      <c r="D13" s="155" t="s">
        <v>20</v>
      </c>
      <c r="E13" s="203">
        <v>120000</v>
      </c>
      <c r="F13" s="203">
        <v>114657.2</v>
      </c>
      <c r="G13" s="37"/>
      <c r="H13" s="119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6.5">
      <c r="A14" s="155" t="s">
        <v>69</v>
      </c>
      <c r="B14" s="203">
        <v>40000</v>
      </c>
      <c r="C14" s="203">
        <v>36300</v>
      </c>
      <c r="D14" s="155" t="s">
        <v>116</v>
      </c>
      <c r="E14" s="203">
        <v>390000</v>
      </c>
      <c r="F14" s="203">
        <v>352186</v>
      </c>
      <c r="G14" s="37"/>
      <c r="H14" s="119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6.5">
      <c r="A15" s="155" t="s">
        <v>25</v>
      </c>
      <c r="B15" s="203">
        <v>15000</v>
      </c>
      <c r="C15" s="203">
        <v>10430</v>
      </c>
      <c r="D15" s="155" t="s">
        <v>22</v>
      </c>
      <c r="E15" s="203">
        <v>15000</v>
      </c>
      <c r="F15" s="203">
        <v>13172</v>
      </c>
      <c r="G15" s="37"/>
      <c r="H15" s="119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6.5">
      <c r="A16" s="229" t="s">
        <v>19</v>
      </c>
      <c r="B16" s="203">
        <v>230000</v>
      </c>
      <c r="C16" s="203">
        <v>220879</v>
      </c>
      <c r="D16" s="155" t="s">
        <v>24</v>
      </c>
      <c r="E16" s="203">
        <v>250000</v>
      </c>
      <c r="F16" s="203">
        <v>224855</v>
      </c>
      <c r="G16" s="37"/>
      <c r="H16" s="119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6.5">
      <c r="A17" s="155" t="s">
        <v>21</v>
      </c>
      <c r="B17" s="203">
        <v>20000</v>
      </c>
      <c r="C17" s="203">
        <v>500</v>
      </c>
      <c r="D17" s="155" t="s">
        <v>27</v>
      </c>
      <c r="E17" s="203">
        <v>10000</v>
      </c>
      <c r="F17" s="203">
        <v>2998</v>
      </c>
      <c r="G17" s="37"/>
      <c r="H17" s="119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6.5">
      <c r="A18" s="155" t="s">
        <v>23</v>
      </c>
      <c r="B18" s="203">
        <v>10000</v>
      </c>
      <c r="C18" s="203">
        <v>11770</v>
      </c>
      <c r="D18" s="155" t="s">
        <v>18</v>
      </c>
      <c r="E18" s="203">
        <v>2000</v>
      </c>
      <c r="F18" s="203">
        <v>1654</v>
      </c>
      <c r="G18" s="37"/>
      <c r="H18" s="119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8" customHeight="1">
      <c r="A19" s="158" t="s">
        <v>155</v>
      </c>
      <c r="B19" s="203">
        <v>50000</v>
      </c>
      <c r="C19" s="203">
        <v>62144</v>
      </c>
      <c r="D19" s="155" t="s">
        <v>154</v>
      </c>
      <c r="E19" s="203">
        <v>200000</v>
      </c>
      <c r="F19" s="203">
        <v>192333.8</v>
      </c>
      <c r="G19" s="37"/>
      <c r="H19" s="119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6.5">
      <c r="A20" s="193" t="s">
        <v>165</v>
      </c>
      <c r="B20" s="203"/>
      <c r="C20" s="203"/>
      <c r="D20" s="155" t="s">
        <v>26</v>
      </c>
      <c r="E20" s="203">
        <v>1200000</v>
      </c>
      <c r="F20" s="203">
        <v>1048728</v>
      </c>
      <c r="G20" s="37"/>
      <c r="H20" s="119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6.5">
      <c r="A21" s="155" t="s">
        <v>28</v>
      </c>
      <c r="B21" s="203">
        <v>50000</v>
      </c>
      <c r="C21" s="203">
        <v>40533</v>
      </c>
      <c r="D21" s="209" t="s">
        <v>29</v>
      </c>
      <c r="E21" s="230">
        <v>50000</v>
      </c>
      <c r="F21" s="230">
        <v>7296</v>
      </c>
      <c r="G21" s="37"/>
      <c r="H21" s="119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6.5">
      <c r="A22" s="155" t="s">
        <v>30</v>
      </c>
      <c r="B22" s="203">
        <v>300000</v>
      </c>
      <c r="C22" s="231">
        <v>317578</v>
      </c>
      <c r="D22" s="232"/>
      <c r="E22" s="232"/>
      <c r="F22" s="232"/>
      <c r="G22" s="37"/>
      <c r="H22" s="119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6.5">
      <c r="A23" s="155" t="s">
        <v>33</v>
      </c>
      <c r="B23" s="203">
        <v>200000</v>
      </c>
      <c r="C23" s="231">
        <v>115649</v>
      </c>
      <c r="D23" s="192" t="s">
        <v>165</v>
      </c>
      <c r="E23" s="232"/>
      <c r="F23" s="232"/>
      <c r="G23" s="37"/>
      <c r="H23" s="119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6.5">
      <c r="A24" s="155" t="s">
        <v>35</v>
      </c>
      <c r="B24" s="203">
        <v>100000</v>
      </c>
      <c r="C24" s="231">
        <v>59759</v>
      </c>
      <c r="D24" s="198" t="s">
        <v>31</v>
      </c>
      <c r="E24" s="233">
        <v>200000</v>
      </c>
      <c r="F24" s="233">
        <v>180325</v>
      </c>
      <c r="G24" s="37"/>
      <c r="H24" s="119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6.5">
      <c r="A25" s="155" t="s">
        <v>39</v>
      </c>
      <c r="B25" s="203">
        <v>20000</v>
      </c>
      <c r="C25" s="231">
        <v>7470</v>
      </c>
      <c r="D25" s="198" t="s">
        <v>32</v>
      </c>
      <c r="E25" s="233">
        <v>4500000</v>
      </c>
      <c r="F25" s="233">
        <v>4326651</v>
      </c>
      <c r="G25" s="37"/>
      <c r="H25" s="119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6.5">
      <c r="A26" s="155" t="s">
        <v>117</v>
      </c>
      <c r="B26" s="203">
        <v>20000</v>
      </c>
      <c r="C26" s="231">
        <v>13590</v>
      </c>
      <c r="D26" s="198" t="s">
        <v>71</v>
      </c>
      <c r="E26" s="233">
        <v>300000</v>
      </c>
      <c r="F26" s="233">
        <v>87886</v>
      </c>
      <c r="G26" s="37"/>
      <c r="H26" s="119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6.5">
      <c r="A27" s="155" t="s">
        <v>52</v>
      </c>
      <c r="B27" s="203">
        <v>500000</v>
      </c>
      <c r="C27" s="203">
        <v>438865</v>
      </c>
      <c r="D27" s="234" t="s">
        <v>34</v>
      </c>
      <c r="E27" s="235">
        <v>3000000</v>
      </c>
      <c r="F27" s="235">
        <v>2886380</v>
      </c>
      <c r="G27" s="37"/>
      <c r="H27" s="119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6.5">
      <c r="A28" s="155" t="s">
        <v>76</v>
      </c>
      <c r="B28" s="203">
        <v>50000</v>
      </c>
      <c r="C28" s="203">
        <v>33500</v>
      </c>
      <c r="D28" s="155" t="s">
        <v>72</v>
      </c>
      <c r="E28" s="203">
        <v>100000</v>
      </c>
      <c r="F28" s="203">
        <v>101581</v>
      </c>
      <c r="G28" s="37"/>
      <c r="H28" s="119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6.5">
      <c r="A29" s="155" t="s">
        <v>45</v>
      </c>
      <c r="B29" s="203">
        <v>120000</v>
      </c>
      <c r="C29" s="203">
        <v>48196</v>
      </c>
      <c r="D29" s="155" t="s">
        <v>38</v>
      </c>
      <c r="E29" s="203">
        <v>100000</v>
      </c>
      <c r="F29" s="203">
        <v>16435</v>
      </c>
      <c r="G29" s="37"/>
      <c r="H29" s="119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6.5">
      <c r="A30" s="155" t="s">
        <v>48</v>
      </c>
      <c r="B30" s="203">
        <v>620000</v>
      </c>
      <c r="C30" s="203">
        <v>506511</v>
      </c>
      <c r="D30" s="155" t="s">
        <v>75</v>
      </c>
      <c r="E30" s="203">
        <v>300000</v>
      </c>
      <c r="F30" s="203">
        <v>215891</v>
      </c>
      <c r="G30" s="37"/>
      <c r="H30" s="119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6.5">
      <c r="A31" s="155" t="s">
        <v>47</v>
      </c>
      <c r="B31" s="203">
        <v>40000</v>
      </c>
      <c r="C31" s="203">
        <v>12938</v>
      </c>
      <c r="D31" s="155" t="s">
        <v>46</v>
      </c>
      <c r="E31" s="203">
        <v>500000</v>
      </c>
      <c r="F31" s="203">
        <v>560744.26</v>
      </c>
      <c r="G31" s="37"/>
      <c r="H31" s="119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6.5">
      <c r="A32" s="155" t="s">
        <v>118</v>
      </c>
      <c r="B32" s="236">
        <v>5000</v>
      </c>
      <c r="C32" s="236">
        <v>1500</v>
      </c>
      <c r="D32" s="155" t="s">
        <v>40</v>
      </c>
      <c r="E32" s="203">
        <v>1000000</v>
      </c>
      <c r="F32" s="203">
        <v>905597</v>
      </c>
      <c r="G32" s="37"/>
      <c r="H32" s="119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6.5">
      <c r="A33" s="155" t="s">
        <v>56</v>
      </c>
      <c r="B33" s="203">
        <v>240000</v>
      </c>
      <c r="C33" s="203">
        <v>210107</v>
      </c>
      <c r="D33" s="209" t="s">
        <v>41</v>
      </c>
      <c r="E33" s="230">
        <v>1200000</v>
      </c>
      <c r="F33" s="230">
        <v>1189953.3500000001</v>
      </c>
      <c r="G33" s="37"/>
      <c r="H33" s="119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6.5">
      <c r="A34" s="197" t="s">
        <v>166</v>
      </c>
      <c r="B34" s="203"/>
      <c r="C34" s="231"/>
      <c r="D34" s="197" t="s">
        <v>166</v>
      </c>
      <c r="E34" s="198"/>
      <c r="F34" s="198"/>
      <c r="G34" s="37"/>
      <c r="H34" s="119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6.5">
      <c r="A35" s="194" t="s">
        <v>175</v>
      </c>
      <c r="B35" s="155"/>
      <c r="C35" s="179"/>
      <c r="D35" s="198" t="s">
        <v>187</v>
      </c>
      <c r="E35" s="233">
        <v>300000</v>
      </c>
      <c r="F35" s="233">
        <v>290209</v>
      </c>
      <c r="G35" s="37"/>
      <c r="H35" s="119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6.5">
      <c r="A36" s="155" t="s">
        <v>180</v>
      </c>
      <c r="B36" s="237">
        <v>90000</v>
      </c>
      <c r="C36" s="238">
        <v>84326</v>
      </c>
      <c r="D36" s="171" t="s">
        <v>198</v>
      </c>
      <c r="E36" s="239">
        <v>3684440</v>
      </c>
      <c r="F36" s="239">
        <v>3684440</v>
      </c>
      <c r="G36" s="37"/>
      <c r="H36" s="119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6.5">
      <c r="A37" s="155" t="s">
        <v>194</v>
      </c>
      <c r="B37" s="240">
        <v>30000</v>
      </c>
      <c r="C37" s="238">
        <v>28030</v>
      </c>
      <c r="D37" s="232"/>
      <c r="E37" s="232"/>
      <c r="F37" s="232"/>
      <c r="G37" s="37"/>
      <c r="H37" s="119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6.5">
      <c r="A38" s="155" t="s">
        <v>195</v>
      </c>
      <c r="B38" s="240">
        <v>100000</v>
      </c>
      <c r="C38" s="238">
        <v>103699</v>
      </c>
      <c r="D38" s="232"/>
      <c r="E38" s="232"/>
      <c r="F38" s="232"/>
      <c r="G38" s="37"/>
      <c r="H38" s="119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6.5">
      <c r="A39" s="155" t="s">
        <v>196</v>
      </c>
      <c r="B39" s="240">
        <v>350000</v>
      </c>
      <c r="C39" s="238">
        <v>359125.6</v>
      </c>
      <c r="D39" s="232"/>
      <c r="E39" s="232"/>
      <c r="F39" s="232"/>
      <c r="G39" s="37"/>
      <c r="H39" s="119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6.5">
      <c r="A40" s="155" t="s">
        <v>184</v>
      </c>
      <c r="B40" s="240">
        <v>220000</v>
      </c>
      <c r="C40" s="238">
        <f>143658</f>
        <v>143658</v>
      </c>
      <c r="D40" s="198"/>
      <c r="E40" s="198"/>
      <c r="F40" s="198"/>
      <c r="G40" s="37"/>
      <c r="H40" s="119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6.5">
      <c r="A41" s="194" t="s">
        <v>197</v>
      </c>
      <c r="B41" s="155"/>
      <c r="C41" s="179"/>
      <c r="D41" s="198"/>
      <c r="E41" s="198"/>
      <c r="F41" s="198"/>
      <c r="G41" s="37"/>
      <c r="H41" s="119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6.5">
      <c r="A42" s="203" t="s">
        <v>200</v>
      </c>
      <c r="B42" s="240">
        <v>100000</v>
      </c>
      <c r="C42" s="238">
        <v>62621</v>
      </c>
      <c r="D42" s="198"/>
      <c r="E42" s="198"/>
      <c r="F42" s="198"/>
      <c r="G42" s="37"/>
      <c r="H42" s="119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6.5">
      <c r="A43" s="203" t="s">
        <v>201</v>
      </c>
      <c r="B43" s="240">
        <v>1800000</v>
      </c>
      <c r="C43" s="238">
        <v>1093134</v>
      </c>
      <c r="D43" s="198"/>
      <c r="E43" s="198"/>
      <c r="F43" s="198"/>
      <c r="G43" s="37"/>
      <c r="H43" s="119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6.5">
      <c r="A44" s="203" t="s">
        <v>202</v>
      </c>
      <c r="B44" s="240">
        <v>200000</v>
      </c>
      <c r="C44" s="238">
        <v>0</v>
      </c>
      <c r="D44" s="198"/>
      <c r="E44" s="198"/>
      <c r="F44" s="198"/>
      <c r="G44" s="37"/>
      <c r="H44" s="119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6.5">
      <c r="A45" s="241" t="s">
        <v>50</v>
      </c>
      <c r="B45" s="242">
        <f t="shared" ref="B45:C45" si="0">SUM(B8:B44)</f>
        <v>6970000</v>
      </c>
      <c r="C45" s="242">
        <f t="shared" si="0"/>
        <v>5216674.71</v>
      </c>
      <c r="D45" s="243" t="s">
        <v>50</v>
      </c>
      <c r="E45" s="244">
        <f>SUM(E8:E44)</f>
        <v>18428284</v>
      </c>
      <c r="F45" s="244">
        <f>SUM(F8:F44)</f>
        <v>17336380.609999999</v>
      </c>
      <c r="G45" s="37"/>
      <c r="H45" s="119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4.25" customHeight="1">
      <c r="A46" s="109"/>
      <c r="B46" s="124"/>
      <c r="C46" s="124"/>
      <c r="D46" s="125"/>
      <c r="E46" s="126"/>
      <c r="F46" s="126"/>
      <c r="G46" s="37"/>
      <c r="H46" s="119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8.75">
      <c r="A47" s="337" t="s">
        <v>51</v>
      </c>
      <c r="B47" s="338"/>
      <c r="C47" s="338"/>
      <c r="D47" s="338"/>
      <c r="E47" s="338"/>
      <c r="F47" s="339"/>
      <c r="G47" s="37"/>
      <c r="H47" s="119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82.5">
      <c r="A48" s="245" t="s">
        <v>7</v>
      </c>
      <c r="B48" s="245" t="s">
        <v>8</v>
      </c>
      <c r="C48" s="245" t="s">
        <v>54</v>
      </c>
      <c r="D48" s="245" t="s">
        <v>7</v>
      </c>
      <c r="E48" s="246" t="s">
        <v>9</v>
      </c>
      <c r="F48" s="246" t="s">
        <v>55</v>
      </c>
      <c r="G48" s="37"/>
      <c r="H48" s="119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6.5">
      <c r="A49" s="247" t="s">
        <v>19</v>
      </c>
      <c r="B49" s="203">
        <v>150000</v>
      </c>
      <c r="C49" s="203">
        <v>76960</v>
      </c>
      <c r="D49" s="248" t="s">
        <v>32</v>
      </c>
      <c r="E49" s="203">
        <v>200000</v>
      </c>
      <c r="F49" s="203">
        <v>117982</v>
      </c>
      <c r="G49" s="37"/>
      <c r="H49" s="119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6.5">
      <c r="A50" s="247" t="s">
        <v>103</v>
      </c>
      <c r="B50" s="203">
        <v>15000</v>
      </c>
      <c r="C50" s="203">
        <v>405</v>
      </c>
      <c r="D50" s="249" t="s">
        <v>81</v>
      </c>
      <c r="E50" s="203">
        <v>150000</v>
      </c>
      <c r="F50" s="203">
        <v>150242</v>
      </c>
      <c r="G50" s="37"/>
      <c r="H50" s="119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6.5">
      <c r="A51" s="249" t="s">
        <v>104</v>
      </c>
      <c r="B51" s="203">
        <v>250000</v>
      </c>
      <c r="C51" s="203">
        <v>98292</v>
      </c>
      <c r="D51" s="249" t="s">
        <v>77</v>
      </c>
      <c r="E51" s="203">
        <v>125000</v>
      </c>
      <c r="F51" s="203">
        <v>119787.6</v>
      </c>
      <c r="G51" s="37"/>
      <c r="H51" s="119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6.5">
      <c r="A52" s="250" t="s">
        <v>39</v>
      </c>
      <c r="B52" s="203">
        <v>10000</v>
      </c>
      <c r="C52" s="203">
        <v>2600</v>
      </c>
      <c r="D52" s="250" t="s">
        <v>82</v>
      </c>
      <c r="E52" s="203">
        <v>20000</v>
      </c>
      <c r="F52" s="203">
        <v>2114</v>
      </c>
      <c r="G52" s="37"/>
      <c r="H52" s="119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6.5">
      <c r="A53" s="250" t="s">
        <v>83</v>
      </c>
      <c r="B53" s="203">
        <v>400000</v>
      </c>
      <c r="C53" s="203">
        <v>317587.23</v>
      </c>
      <c r="D53" s="248" t="s">
        <v>107</v>
      </c>
      <c r="E53" s="203">
        <v>30000</v>
      </c>
      <c r="F53" s="203">
        <v>28000</v>
      </c>
      <c r="G53" s="37"/>
      <c r="H53" s="119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6.5">
      <c r="A54" s="251" t="s">
        <v>73</v>
      </c>
      <c r="B54" s="203">
        <v>10000</v>
      </c>
      <c r="C54" s="203">
        <v>540</v>
      </c>
      <c r="D54" s="178" t="s">
        <v>86</v>
      </c>
      <c r="E54" s="203">
        <v>500000</v>
      </c>
      <c r="F54" s="203">
        <v>504459.3</v>
      </c>
      <c r="G54" s="37"/>
      <c r="H54" s="119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6.5">
      <c r="A55" s="252" t="s">
        <v>42</v>
      </c>
      <c r="B55" s="203">
        <v>150000</v>
      </c>
      <c r="C55" s="203">
        <v>100925</v>
      </c>
      <c r="D55" s="178" t="s">
        <v>119</v>
      </c>
      <c r="E55" s="203">
        <v>75000</v>
      </c>
      <c r="F55" s="203">
        <v>57475.44</v>
      </c>
      <c r="G55" s="37"/>
      <c r="H55" s="119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6.5">
      <c r="A56" s="155" t="s">
        <v>44</v>
      </c>
      <c r="B56" s="203">
        <v>350000</v>
      </c>
      <c r="C56" s="203">
        <v>345644</v>
      </c>
      <c r="D56" s="178" t="s">
        <v>87</v>
      </c>
      <c r="E56" s="203">
        <v>100000</v>
      </c>
      <c r="F56" s="203">
        <v>88594.240000000005</v>
      </c>
      <c r="G56" s="37"/>
      <c r="H56" s="119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6.5">
      <c r="A57" s="178" t="s">
        <v>45</v>
      </c>
      <c r="B57" s="203">
        <v>60000</v>
      </c>
      <c r="C57" s="203">
        <v>11798</v>
      </c>
      <c r="D57" s="249" t="s">
        <v>108</v>
      </c>
      <c r="E57" s="203">
        <v>480000</v>
      </c>
      <c r="F57" s="203">
        <v>464382</v>
      </c>
      <c r="G57" s="37"/>
      <c r="H57" s="119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6.5">
      <c r="A58" s="155" t="s">
        <v>53</v>
      </c>
      <c r="B58" s="203">
        <v>100000</v>
      </c>
      <c r="C58" s="203">
        <v>57915</v>
      </c>
      <c r="D58" s="178" t="s">
        <v>120</v>
      </c>
      <c r="E58" s="203">
        <f>1000000+3318000</f>
        <v>4318000</v>
      </c>
      <c r="F58" s="203">
        <v>2356611</v>
      </c>
      <c r="G58" s="37"/>
      <c r="H58" s="119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6.5">
      <c r="A59" s="178" t="s">
        <v>90</v>
      </c>
      <c r="B59" s="203">
        <v>10000</v>
      </c>
      <c r="C59" s="231">
        <v>350</v>
      </c>
      <c r="D59" s="250"/>
      <c r="E59" s="203"/>
      <c r="F59" s="203"/>
      <c r="G59" s="37"/>
      <c r="H59" s="11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6.5">
      <c r="A60" s="178" t="s">
        <v>111</v>
      </c>
      <c r="B60" s="203">
        <v>10000</v>
      </c>
      <c r="C60" s="231">
        <v>4811</v>
      </c>
      <c r="D60" s="155"/>
      <c r="E60" s="155"/>
      <c r="F60" s="155"/>
      <c r="G60" s="37"/>
      <c r="H60" s="11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6.5">
      <c r="A61" s="178" t="s">
        <v>92</v>
      </c>
      <c r="B61" s="203">
        <v>200000</v>
      </c>
      <c r="C61" s="231">
        <v>191344</v>
      </c>
      <c r="D61" s="178"/>
      <c r="E61" s="203"/>
      <c r="F61" s="203"/>
      <c r="G61" s="37"/>
      <c r="H61" s="119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6.5">
      <c r="A62" s="178" t="s">
        <v>121</v>
      </c>
      <c r="B62" s="203">
        <v>20000</v>
      </c>
      <c r="C62" s="231">
        <v>17126</v>
      </c>
      <c r="D62" s="155"/>
      <c r="E62" s="155"/>
      <c r="F62" s="155"/>
      <c r="G62" s="37"/>
      <c r="H62" s="119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6.5">
      <c r="A63" s="155"/>
      <c r="B63" s="155"/>
      <c r="C63" s="155"/>
      <c r="D63" s="155"/>
      <c r="E63" s="253"/>
      <c r="F63" s="253"/>
      <c r="G63" s="37"/>
      <c r="H63" s="119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6.5">
      <c r="A64" s="241" t="s">
        <v>50</v>
      </c>
      <c r="B64" s="253">
        <f t="shared" ref="B64:C64" si="1">SUM(B49:B62)</f>
        <v>1735000</v>
      </c>
      <c r="C64" s="254">
        <f t="shared" si="1"/>
        <v>1226297.23</v>
      </c>
      <c r="D64" s="241" t="s">
        <v>50</v>
      </c>
      <c r="E64" s="255">
        <f t="shared" ref="E64:F64" si="2">SUM(E49:E63)</f>
        <v>5998000</v>
      </c>
      <c r="F64" s="255">
        <f t="shared" si="2"/>
        <v>3889647.58</v>
      </c>
      <c r="G64" s="37"/>
      <c r="H64" s="119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6.5">
      <c r="A65" s="256"/>
      <c r="B65" s="256"/>
      <c r="C65" s="256"/>
      <c r="D65" s="256"/>
      <c r="E65" s="256"/>
      <c r="F65" s="256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24" customHeight="1">
      <c r="A66" s="259" t="s">
        <v>60</v>
      </c>
      <c r="B66" s="260">
        <f t="shared" ref="B66:C66" si="3">B45+B64</f>
        <v>8705000</v>
      </c>
      <c r="C66" s="260">
        <f t="shared" si="3"/>
        <v>6442971.9399999995</v>
      </c>
      <c r="D66" s="261" t="s">
        <v>61</v>
      </c>
      <c r="E66" s="262">
        <f t="shared" ref="E66:F66" si="4">E45+E64</f>
        <v>24426284</v>
      </c>
      <c r="F66" s="262">
        <f t="shared" si="4"/>
        <v>21226028.189999998</v>
      </c>
      <c r="G66" s="129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4.2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4.2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4.2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4.2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4.2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4.2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4.2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4.2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4.2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4.2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4.2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4.2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4.2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4.2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4.2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4.2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4.2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4.2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4.2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4.2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4.2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4.2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4.2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4.2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4.2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4.2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4.2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4.2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4.2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4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4.2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4.2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4.2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4.2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4.2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4.25" customHeight="1">
      <c r="A102" s="112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4.25" customHeight="1">
      <c r="A103" s="112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4.2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4.2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4.2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4.2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4.2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4.2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4.2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4.2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4.2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4.2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4.2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4.2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4.2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4.2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4.2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4.25" customHeight="1">
      <c r="A119" s="112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4.25" customHeight="1">
      <c r="A120" s="89" t="s">
        <v>98</v>
      </c>
      <c r="B120" s="45">
        <f t="shared" ref="B120:C120" si="5">E45+E63</f>
        <v>18428284</v>
      </c>
      <c r="C120" s="45">
        <f t="shared" si="5"/>
        <v>17336380.609999999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4.25" customHeight="1">
      <c r="A121" s="112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4.2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4.2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4.2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4.2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4.2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4.2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4.2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4.2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4.2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4.2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4.2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4.2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4.2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4.2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4.2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4.2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4.2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4.2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4.2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4.2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4.2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4.2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4.2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4.2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4.2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4.2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4.2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4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4.2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4.2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4.2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4.2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4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4.2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4.2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4.2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4.2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4.2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4.2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4.2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4.2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4.2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4.2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4.2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4.2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4.2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4.2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4.2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4.2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4.2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4.2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4.2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4.2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4.2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4.2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4.2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4.2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4.2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4.2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4.2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4.2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4.2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4.2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4.2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4.2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4.2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4.2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4.2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4.2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4.2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4.2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4.2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4.2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4.2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4.2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4.2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4.2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4.2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4.2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4.2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4.2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4.2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4.2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4.2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4.2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4.2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4.2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4.2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4.2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4.2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4.2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4.2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4.2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4.2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4.2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4.2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4.2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4.2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4.2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4.2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4.2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4.2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4.2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4.2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4.2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4.2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4.2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4.2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4.2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4.2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4.2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4.2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4.2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4.2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4.2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4.2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4.2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4.2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4.2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4.2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4.2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4.2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4.2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4.2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4.2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4.2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4.2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4.2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4.2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4.2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4.2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4.2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4.2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4.2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4.2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4.2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4.2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4.2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4.2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4.2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4.2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4.2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4.2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4.2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4.2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4.2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4.2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4.2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4.2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4.2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4.2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4.2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4.2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4.2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4.2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4.2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4.2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4.2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4.2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4.2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4.2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4.2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4.2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4.2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4.2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4.2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4.2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4.2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4.2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4.2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4.2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4.2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4.2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4.2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4.2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4.2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4.2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4.2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4.2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4.2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4.2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4.2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4.2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4.2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4.2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4.2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4.2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4.2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4.2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4.2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4.2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4.2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4.2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4.2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4.2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4.2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4.2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4.2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4.2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4.2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4.2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4.2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4.2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4.2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4.2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4.2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4.2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4.2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4.2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4.2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4.2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4.2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4.2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4.2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4.2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4.2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4.2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4.2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4.2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4.2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4.2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4.2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4.2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4.2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4.2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4.2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4.2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4.2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4.2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4.2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4.2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4.2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4.2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4.2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4.2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4.2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4.2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4.2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4.2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4.2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4.2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4.2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4.2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4.2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4.2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4.2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4.2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4.2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4.2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4.2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4.2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4.2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4.2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4.2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4.2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4.2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4.2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4.2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4.2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4.2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4.2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4.2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4.2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4.2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4.2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4.2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4.2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4.2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4.2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4.2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4.2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4.2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4.2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4.2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4.2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4.2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4.2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4.2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4.2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4.2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4.2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4.2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4.2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4.2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4.2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4.2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4.2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4.2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4.2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4.2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4.2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4.2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4.2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4.2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4.2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4.2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4.2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4.2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4.2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4.2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4.2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4.2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4.2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4.2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4.2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4.2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4.2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4.2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4.2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4.2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4.2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4.2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4.2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4.2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4.2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4.2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4.2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4.2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4.2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4.2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4.2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4.2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4.2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4.2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4.2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4.2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4.2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4.2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4.2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4.2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4.2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4.2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4.2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4.2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4.2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4.2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4.2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4.2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4.2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4.2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4.2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4.2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4.2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4.2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4.2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4.2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4.2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4.2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4.2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4.2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4.2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4.2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4.2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4.2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4.2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4.2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4.2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4.2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4.2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4.2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4.2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4.2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4.2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4.2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4.2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4.2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4.2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4.2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4.2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4.2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4.2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4.2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4.2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4.2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4.2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4.2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4.2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4.2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4.2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4.2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4.2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4.2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4.2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4.2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4.2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4.2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4.2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4.2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4.2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4.2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4.2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4.2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4.2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4.2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4.2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4.2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4.2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4.2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4.2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4.2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4.2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4.2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4.2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4.2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4.2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4.2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4.2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4.2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4.2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4.2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4.2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4.2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4.2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4.2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4.2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4.2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4.2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4.2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4.2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4.2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4.2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4.2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4.2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4.2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4.2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4.2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4.2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4.2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4.2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4.2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4.2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4.2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4.2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4.2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4.2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4.2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4.2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4.2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4.2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4.2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4.2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4.2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4.2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4.2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4.2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4.2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4.2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4.2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4.2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4.2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4.2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4.2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4.2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4.2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4.2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4.2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4.2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4.2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4.2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4.2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4.2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4.2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4.2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4.2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4.2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4.2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4.2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4.2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4.2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4.2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4.2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4.2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4.2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4.2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4.2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4.2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4.2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4.2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4.2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4.2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4.2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4.2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4.2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4.2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4.2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4.2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4.2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4.2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4.2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4.2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4.2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4.2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4.2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4.2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4.2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4.2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4.2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4.2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4.2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4.2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4.2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4.2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4.2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4.2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4.2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4.2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4.2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4.2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4.2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4.2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4.2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4.2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4.2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4.2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4.2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4.2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4.2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4.2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4.2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4.2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4.2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4.2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4.2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4.2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4.2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4.2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4.2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4.2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4.2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4.2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4.2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4.2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4.2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4.2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4.2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4.2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4.2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4.2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4.2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4.2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4.2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4.2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4.2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4.2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4.2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4.2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4.2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4.2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4.2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4.2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4.2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4.2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4.2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4.2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4.2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4.2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4.2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4.2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4.2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4.2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4.2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4.2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4.2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4.2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4.2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4.2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4.2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4.2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4.2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4.2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4.2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4.2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4.2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4.2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4.2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4.2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4.2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4.2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4.2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4.2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4.2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4.2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4.2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4.2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4.2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4.2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4.2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4.2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4.2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4.2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4.2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4.2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4.2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4.2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4.2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4.2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4.2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4.2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4.2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4.2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4.2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4.2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4.2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4.2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4.2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4.2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4.2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4.2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4.2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4.2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4.2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4.2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4.2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4.2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4.2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4.2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4.2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4.2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4.2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4.2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4.2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4.2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4.2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4.2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4.2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4.2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4.2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4.2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4.2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4.2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4.2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4.2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4.2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4.2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4.2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4.2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4.2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4.2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4.2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4.2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4.2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4.2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4.2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4.2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4.2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4.2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4.2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4.2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4.2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4.2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4.2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4.2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4.2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4.2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4.2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4.2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4.2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4.2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4.2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4.2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4.2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4.2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4.2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4.2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4.2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4.2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4.2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4.2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4.2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4.2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4.2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4.2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4.2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4.2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4.2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4.2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4.2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4.2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4.2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4.2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4.2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4.2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4.2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4.2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4.2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4.2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4.2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4.2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4.2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4.2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4.2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4.2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4.2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4.2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4.2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4.2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4.2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4.2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4.2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4.2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4.2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4.2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4.2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4.2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4.2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4.2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4.2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4.2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4.2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4.2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4.2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4.2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4.2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4.2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4.2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4.2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4.2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4.2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4.2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4.2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4.2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4.2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4.2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4.2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4.2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4.2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4.2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4.2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4.2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4.2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4.2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4.2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4.2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4.2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4.2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4.2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4.2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4.2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4.2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4.2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4.2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4.2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4.2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4.2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4.2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4.2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4.2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4.2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4.2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4.2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4.2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4.2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4.2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4.2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4.2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4.2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4.2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4.2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4.2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4.2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4.2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4.2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4.2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4.2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4.2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4.2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4.2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4.2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4.2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4.2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4.2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4.2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4.2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4.2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4.2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4.2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4.2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4.2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4.2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4.2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4.2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4.2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4.2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4.2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4.2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4.2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4.2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4.2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4.2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4.2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4.2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4.2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4.2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4.2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4.2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4.2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4.2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4.2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4.2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4.2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4.2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4.2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4.2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4.2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4.2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4.2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4.2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4.2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4.2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4.2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4.2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4.2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4.2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4.2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4.2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4.2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4.2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4.2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4.2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4.2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4.2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4.2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4.2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4.2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4.2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4.2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4.2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4.2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4.2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4.2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4.2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4.2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4.2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4.2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4.2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4.2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4.2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4.2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4.2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4.2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4.2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4.2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4.2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4.2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4.2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4.2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4.2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4.2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4.2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4.2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4.2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4.2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4.2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4.2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4.2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4.2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4.2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4.2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4.2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4.2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4.2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4.2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4.2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4.2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4.2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4.2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4.2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4.2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4.2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4.2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4.2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4.2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4.2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4.2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4.2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4.2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4.2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4.2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4.2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  <row r="1001" spans="1:26" ht="14.25" customHeight="1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</row>
    <row r="1002" spans="1:26" ht="14.25" customHeight="1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</row>
  </sheetData>
  <mergeCells count="4">
    <mergeCell ref="A1:F1"/>
    <mergeCell ref="A3:F3"/>
    <mergeCell ref="A47:F47"/>
    <mergeCell ref="A5:F5"/>
  </mergeCells>
  <pageMargins left="0.51181102362204722" right="0.23622047244094491" top="0.74803149606299213" bottom="0.74803149606299213" header="0" footer="0"/>
  <pageSetup paperSize="9" scale="55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3"/>
  <sheetViews>
    <sheetView topLeftCell="A41" workbookViewId="0">
      <selection sqref="A1:D62"/>
    </sheetView>
  </sheetViews>
  <sheetFormatPr defaultColWidth="12.625" defaultRowHeight="15" customHeight="1"/>
  <cols>
    <col min="1" max="1" width="50.625" customWidth="1"/>
    <col min="2" max="2" width="15.5" customWidth="1"/>
    <col min="3" max="3" width="45.75" customWidth="1"/>
    <col min="4" max="4" width="17.375" customWidth="1"/>
    <col min="5" max="5" width="15.375" customWidth="1"/>
    <col min="6" max="6" width="9" customWidth="1"/>
    <col min="7" max="26" width="8.625" customWidth="1"/>
  </cols>
  <sheetData>
    <row r="1" spans="1:26" ht="14.25" customHeight="1">
      <c r="A1" s="331" t="s">
        <v>5</v>
      </c>
      <c r="B1" s="332"/>
      <c r="C1" s="332"/>
      <c r="D1" s="333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4.25" customHeight="1">
      <c r="A2" s="73"/>
      <c r="B2" s="257"/>
      <c r="C2" s="257"/>
      <c r="D2" s="25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4.25" customHeight="1">
      <c r="A3" s="334" t="s">
        <v>112</v>
      </c>
      <c r="B3" s="334"/>
      <c r="C3" s="334"/>
      <c r="D3" s="334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4.25" customHeight="1">
      <c r="A4" s="11" t="s">
        <v>113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8.75">
      <c r="A5" s="340" t="s">
        <v>6</v>
      </c>
      <c r="B5" s="341"/>
      <c r="C5" s="341"/>
      <c r="D5" s="342"/>
      <c r="E5" s="258"/>
      <c r="F5" s="258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63.75" customHeight="1">
      <c r="A6" s="116" t="s">
        <v>7</v>
      </c>
      <c r="B6" s="116" t="s">
        <v>8</v>
      </c>
      <c r="C6" s="116" t="s">
        <v>7</v>
      </c>
      <c r="D6" s="116" t="s">
        <v>9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21.75" customHeight="1">
      <c r="A7" s="191" t="s">
        <v>164</v>
      </c>
      <c r="B7" s="116"/>
      <c r="C7" s="191" t="s">
        <v>164</v>
      </c>
      <c r="D7" s="11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6.5">
      <c r="A8" s="16" t="s">
        <v>10</v>
      </c>
      <c r="B8" s="117">
        <v>600000</v>
      </c>
      <c r="C8" s="16" t="s">
        <v>11</v>
      </c>
      <c r="D8" s="118">
        <v>245244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6.5">
      <c r="A9" s="16" t="s">
        <v>12</v>
      </c>
      <c r="B9" s="117">
        <v>400000</v>
      </c>
      <c r="C9" s="16" t="s">
        <v>13</v>
      </c>
      <c r="D9" s="120">
        <v>441600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6.5">
      <c r="A10" s="16" t="s">
        <v>14</v>
      </c>
      <c r="B10" s="117">
        <v>200000</v>
      </c>
      <c r="C10" s="16" t="s">
        <v>114</v>
      </c>
      <c r="D10" s="120">
        <v>150000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6.5">
      <c r="A11" s="16" t="s">
        <v>16</v>
      </c>
      <c r="B11" s="117">
        <v>150000</v>
      </c>
      <c r="C11" s="16" t="s">
        <v>66</v>
      </c>
      <c r="D11" s="117">
        <f>100000+10000</f>
        <v>110000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6.5">
      <c r="A12" s="66" t="s">
        <v>17</v>
      </c>
      <c r="B12" s="121">
        <v>10000</v>
      </c>
      <c r="C12" s="16" t="s">
        <v>115</v>
      </c>
      <c r="D12" s="117">
        <v>60000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6.5">
      <c r="A13" s="16" t="s">
        <v>67</v>
      </c>
      <c r="B13" s="117">
        <v>90000</v>
      </c>
      <c r="C13" s="16" t="s">
        <v>20</v>
      </c>
      <c r="D13" s="117">
        <v>120000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6.5">
      <c r="A14" s="16" t="s">
        <v>69</v>
      </c>
      <c r="B14" s="117">
        <v>40000</v>
      </c>
      <c r="C14" s="16" t="s">
        <v>116</v>
      </c>
      <c r="D14" s="117">
        <v>390000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6.5">
      <c r="A15" s="16" t="s">
        <v>25</v>
      </c>
      <c r="B15" s="117">
        <v>15000</v>
      </c>
      <c r="C15" s="16" t="s">
        <v>22</v>
      </c>
      <c r="D15" s="117">
        <v>15000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6.5">
      <c r="A16" s="60" t="s">
        <v>19</v>
      </c>
      <c r="B16" s="117">
        <v>230000</v>
      </c>
      <c r="C16" s="16" t="s">
        <v>24</v>
      </c>
      <c r="D16" s="117">
        <v>250000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6.5">
      <c r="A17" s="16" t="s">
        <v>21</v>
      </c>
      <c r="B17" s="117">
        <v>20000</v>
      </c>
      <c r="C17" s="16" t="s">
        <v>27</v>
      </c>
      <c r="D17" s="117">
        <v>10000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6.5">
      <c r="A18" s="16" t="s">
        <v>23</v>
      </c>
      <c r="B18" s="117">
        <v>10000</v>
      </c>
      <c r="C18" s="16" t="s">
        <v>18</v>
      </c>
      <c r="D18" s="117">
        <v>2000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6.5">
      <c r="A19" s="155" t="s">
        <v>155</v>
      </c>
      <c r="B19" s="117">
        <v>50000</v>
      </c>
      <c r="C19" s="155" t="s">
        <v>154</v>
      </c>
      <c r="D19" s="117">
        <v>200000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6.5">
      <c r="A20" s="193" t="s">
        <v>165</v>
      </c>
      <c r="B20" s="117"/>
      <c r="C20" s="16" t="s">
        <v>26</v>
      </c>
      <c r="D20" s="117">
        <v>1200000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6.5">
      <c r="A21" s="16" t="s">
        <v>28</v>
      </c>
      <c r="B21" s="117">
        <v>50000</v>
      </c>
      <c r="C21" s="153" t="s">
        <v>29</v>
      </c>
      <c r="D21" s="180">
        <v>50000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6.5">
      <c r="A22" s="16" t="s">
        <v>30</v>
      </c>
      <c r="B22" s="117">
        <v>300000</v>
      </c>
      <c r="C22" s="192" t="s">
        <v>165</v>
      </c>
      <c r="D22" s="14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6.5">
      <c r="A23" s="16" t="s">
        <v>33</v>
      </c>
      <c r="B23" s="127">
        <v>200000</v>
      </c>
      <c r="C23" s="165" t="s">
        <v>31</v>
      </c>
      <c r="D23" s="182">
        <v>200000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6.5">
      <c r="A24" s="16" t="s">
        <v>35</v>
      </c>
      <c r="B24" s="127">
        <v>100000</v>
      </c>
      <c r="C24" s="159" t="s">
        <v>32</v>
      </c>
      <c r="D24" s="117">
        <v>4500000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6.5">
      <c r="A25" s="16" t="s">
        <v>39</v>
      </c>
      <c r="B25" s="117">
        <v>20000</v>
      </c>
      <c r="C25" s="16" t="s">
        <v>71</v>
      </c>
      <c r="D25" s="117">
        <v>300000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6.5">
      <c r="A26" s="16" t="s">
        <v>117</v>
      </c>
      <c r="B26" s="117">
        <v>20000</v>
      </c>
      <c r="C26" s="16" t="s">
        <v>34</v>
      </c>
      <c r="D26" s="117">
        <v>3000000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6.5">
      <c r="A27" s="16" t="s">
        <v>52</v>
      </c>
      <c r="B27" s="117">
        <v>500000</v>
      </c>
      <c r="C27" s="16" t="s">
        <v>72</v>
      </c>
      <c r="D27" s="117">
        <v>100000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6.5">
      <c r="A28" s="16" t="s">
        <v>76</v>
      </c>
      <c r="B28" s="117">
        <v>50000</v>
      </c>
      <c r="C28" s="16" t="s">
        <v>38</v>
      </c>
      <c r="D28" s="117">
        <v>100000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6.5">
      <c r="A29" s="16" t="s">
        <v>45</v>
      </c>
      <c r="B29" s="117">
        <v>120000</v>
      </c>
      <c r="C29" s="155" t="s">
        <v>158</v>
      </c>
      <c r="D29" s="117">
        <f>300000+500000</f>
        <v>800000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6.5">
      <c r="A30" s="16" t="s">
        <v>48</v>
      </c>
      <c r="B30" s="117">
        <v>620000</v>
      </c>
      <c r="C30" s="16" t="s">
        <v>40</v>
      </c>
      <c r="D30" s="117">
        <v>1000000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6.5">
      <c r="A31" s="16" t="s">
        <v>47</v>
      </c>
      <c r="B31" s="117">
        <v>40000</v>
      </c>
      <c r="C31" s="153" t="s">
        <v>41</v>
      </c>
      <c r="D31" s="180">
        <v>1200000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6.5">
      <c r="A32" s="16" t="s">
        <v>118</v>
      </c>
      <c r="B32" s="122">
        <v>5000</v>
      </c>
      <c r="C32" s="145"/>
      <c r="D32" s="145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6.5">
      <c r="A33" s="16" t="s">
        <v>56</v>
      </c>
      <c r="B33" s="127">
        <v>240000</v>
      </c>
      <c r="C33" s="192" t="s">
        <v>166</v>
      </c>
      <c r="D33" s="184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6.5">
      <c r="A34" s="161" t="s">
        <v>199</v>
      </c>
      <c r="B34" s="127"/>
      <c r="C34" s="198" t="s">
        <v>187</v>
      </c>
      <c r="D34" s="182">
        <v>300000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6.5">
      <c r="A35" s="202" t="s">
        <v>175</v>
      </c>
      <c r="B35" s="181"/>
      <c r="C35" s="204" t="s">
        <v>198</v>
      </c>
      <c r="D35" s="183">
        <v>3684440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6.5">
      <c r="A36" s="155" t="s">
        <v>180</v>
      </c>
      <c r="B36" s="98">
        <v>90000</v>
      </c>
      <c r="C36" s="145"/>
      <c r="D36" s="1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6.5">
      <c r="A37" s="155" t="s">
        <v>194</v>
      </c>
      <c r="B37" s="215">
        <v>30000</v>
      </c>
      <c r="C37" s="216"/>
      <c r="D37" s="21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6.5">
      <c r="A38" s="179" t="s">
        <v>195</v>
      </c>
      <c r="B38" s="218">
        <v>100000</v>
      </c>
      <c r="C38" s="145"/>
      <c r="D38" s="145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6.5">
      <c r="A39" s="179" t="s">
        <v>196</v>
      </c>
      <c r="B39" s="218">
        <v>350000</v>
      </c>
      <c r="C39" s="162"/>
      <c r="D39" s="162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6.5">
      <c r="A40" s="155" t="s">
        <v>184</v>
      </c>
      <c r="B40" s="217">
        <v>220000</v>
      </c>
      <c r="C40" s="163"/>
      <c r="D40" s="163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>
      <c r="A41" s="202" t="s">
        <v>197</v>
      </c>
      <c r="B41" s="66"/>
      <c r="C41" s="66"/>
      <c r="D41" s="6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6.5">
      <c r="A42" s="203" t="s">
        <v>200</v>
      </c>
      <c r="B42" s="123">
        <v>100000</v>
      </c>
      <c r="C42" s="66"/>
      <c r="D42" s="6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6.5">
      <c r="A43" s="203" t="s">
        <v>201</v>
      </c>
      <c r="B43" s="123">
        <v>1800000</v>
      </c>
      <c r="C43" s="66"/>
      <c r="D43" s="6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6.5">
      <c r="A44" s="203" t="s">
        <v>202</v>
      </c>
      <c r="B44" s="123">
        <v>200000</v>
      </c>
      <c r="C44" s="66"/>
      <c r="D44" s="6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6.5">
      <c r="A45" s="101" t="s">
        <v>50</v>
      </c>
      <c r="B45" s="185">
        <f>SUM(B8:B44)</f>
        <v>6970000</v>
      </c>
      <c r="C45" s="101" t="s">
        <v>50</v>
      </c>
      <c r="D45" s="185">
        <f>SUM(D7:D44)</f>
        <v>18428284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4.25" customHeight="1">
      <c r="A46" s="109"/>
      <c r="B46" s="124"/>
      <c r="C46" s="125"/>
      <c r="D46" s="1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22.5" customHeight="1">
      <c r="A47" s="337" t="s">
        <v>51</v>
      </c>
      <c r="B47" s="338"/>
      <c r="C47" s="338"/>
      <c r="D47" s="339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63">
      <c r="A48" s="12" t="s">
        <v>7</v>
      </c>
      <c r="B48" s="12" t="s">
        <v>8</v>
      </c>
      <c r="C48" s="12" t="s">
        <v>7</v>
      </c>
      <c r="D48" s="13" t="s">
        <v>9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6.5">
      <c r="A49" s="42" t="s">
        <v>19</v>
      </c>
      <c r="B49" s="117">
        <v>150000</v>
      </c>
      <c r="C49" s="29" t="s">
        <v>32</v>
      </c>
      <c r="D49" s="117">
        <v>200000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6.5">
      <c r="A50" s="42" t="s">
        <v>103</v>
      </c>
      <c r="B50" s="117">
        <v>15000</v>
      </c>
      <c r="C50" s="29" t="s">
        <v>81</v>
      </c>
      <c r="D50" s="117">
        <v>150000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6.5">
      <c r="A51" s="29" t="s">
        <v>104</v>
      </c>
      <c r="B51" s="117">
        <v>250000</v>
      </c>
      <c r="C51" s="29" t="s">
        <v>77</v>
      </c>
      <c r="D51" s="117">
        <v>125000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6.5">
      <c r="A52" s="31" t="s">
        <v>39</v>
      </c>
      <c r="B52" s="117">
        <v>10000</v>
      </c>
      <c r="C52" s="31" t="s">
        <v>82</v>
      </c>
      <c r="D52" s="117">
        <v>20000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6.5">
      <c r="A53" s="31" t="s">
        <v>83</v>
      </c>
      <c r="B53" s="117">
        <v>400000</v>
      </c>
      <c r="C53" s="105" t="s">
        <v>107</v>
      </c>
      <c r="D53" s="117">
        <v>30000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6.5">
      <c r="A54" s="60" t="s">
        <v>73</v>
      </c>
      <c r="B54" s="117">
        <v>10000</v>
      </c>
      <c r="C54" s="152" t="s">
        <v>159</v>
      </c>
      <c r="D54" s="117">
        <f>500000+75000+100000+480000</f>
        <v>1155000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6.5">
      <c r="A55" s="65" t="s">
        <v>42</v>
      </c>
      <c r="B55" s="117">
        <v>150000</v>
      </c>
      <c r="C55" s="28" t="s">
        <v>120</v>
      </c>
      <c r="D55" s="19">
        <f>1000000+3318000</f>
        <v>4318000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6.5">
      <c r="A56" s="16" t="s">
        <v>44</v>
      </c>
      <c r="B56" s="117">
        <v>350000</v>
      </c>
      <c r="C56" s="28"/>
      <c r="D56" s="11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6.5">
      <c r="A57" s="28" t="s">
        <v>45</v>
      </c>
      <c r="B57" s="117">
        <v>60000</v>
      </c>
      <c r="C57" s="29"/>
      <c r="D57" s="11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6.5">
      <c r="A58" s="16" t="s">
        <v>53</v>
      </c>
      <c r="B58" s="117">
        <v>100000</v>
      </c>
      <c r="C58" s="66"/>
      <c r="D58" s="6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6.5">
      <c r="A59" s="28" t="s">
        <v>90</v>
      </c>
      <c r="B59" s="117">
        <v>10000</v>
      </c>
      <c r="C59" s="31"/>
      <c r="D59" s="11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6.5">
      <c r="A60" s="178" t="s">
        <v>160</v>
      </c>
      <c r="B60" s="117">
        <f>10000+200000</f>
        <v>210000</v>
      </c>
      <c r="C60" s="66"/>
      <c r="D60" s="66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6.5">
      <c r="A61" s="28" t="s">
        <v>121</v>
      </c>
      <c r="B61" s="117">
        <v>20000</v>
      </c>
      <c r="C61" s="28"/>
      <c r="D61" s="11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6.5">
      <c r="A62" s="101" t="s">
        <v>50</v>
      </c>
      <c r="B62" s="185">
        <f>SUM(B49:B61)</f>
        <v>1735000</v>
      </c>
      <c r="C62" s="101" t="s">
        <v>50</v>
      </c>
      <c r="D62" s="185">
        <f>SUM(D49:D61)</f>
        <v>5998000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4.2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4.2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4.2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4.2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4.2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4.2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4.2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4.2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4.2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4.2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4.2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4.2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4.2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4.2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4.2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4.2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4.2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4.2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4.2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4.2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4.2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4.2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4.2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4.2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4.2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4.2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4.2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4.2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4.2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4.2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4.2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4.2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4.2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4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4.2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4.2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4.2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4.25" customHeight="1">
      <c r="A100" s="112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4.25" customHeight="1">
      <c r="A101" s="112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4.2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4.2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4.2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4.2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4.2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4.2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4.2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4.2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4.2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4.2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4.2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4.2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4.2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4.2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4.2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4.25" customHeight="1">
      <c r="A117" s="112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4.25" customHeight="1">
      <c r="A118" s="89" t="s">
        <v>98</v>
      </c>
      <c r="B118" s="45" t="e">
        <f>D45+#REF!</f>
        <v>#REF!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4.25" customHeight="1">
      <c r="A119" s="112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4.2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4.2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4.2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4.2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4.2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4.2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4.2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4.2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4.2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4.2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4.2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4.2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4.2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4.2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4.2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4.2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4.2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4.2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4.2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4.2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4.2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4.2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4.2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4.2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4.2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4.2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4.2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4.2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4.2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4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4.2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4.2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4.2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4.2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4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4.2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4.2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4.2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4.2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4.2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4.2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4.2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4.2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4.2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4.2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4.2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4.2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4.2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4.2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4.2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4.2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4.2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4.2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4.2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4.2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4.2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4.2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4.2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4.2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4.2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4.2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4.2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4.2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4.2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4.2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4.2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4.2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4.2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4.2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4.2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4.2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4.2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4.2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4.2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4.2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4.2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4.2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4.2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4.2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4.2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4.2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4.2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4.2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4.2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4.2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4.2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4.2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4.2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4.2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4.2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4.2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4.2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4.2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4.2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4.2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4.2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4.2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4.2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4.2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4.2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4.2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4.2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4.2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4.2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4.2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4.2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4.2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4.2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4.2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4.2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4.2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4.2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4.2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4.2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4.2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4.2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4.2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4.2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4.2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4.2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4.2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4.2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4.2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4.2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4.2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4.2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4.2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4.2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4.2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4.2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4.2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4.2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4.2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4.2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4.2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4.2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4.2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4.2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4.2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4.2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4.2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4.2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4.2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4.2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4.2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4.2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4.2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4.2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4.2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4.2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4.2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4.2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4.2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4.2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4.2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4.2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4.2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4.2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4.2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4.2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4.2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4.2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4.2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4.2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4.2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4.2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4.2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4.2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4.2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4.2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4.2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4.2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4.2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4.2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4.2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4.2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4.2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4.2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4.2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4.2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4.2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4.2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4.2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4.2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4.2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4.2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4.2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4.2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4.2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4.2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4.2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4.2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4.2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4.2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4.2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4.2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4.2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4.2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4.2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4.2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4.2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4.2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4.2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4.2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4.2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4.2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4.2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4.2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4.2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4.2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4.2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4.2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4.2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4.2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4.2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4.2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4.2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4.2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4.2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4.2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4.2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4.2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4.2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4.2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4.2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4.2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4.2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4.2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4.2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4.2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4.2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4.2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4.2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4.2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4.2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4.2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4.2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4.2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4.2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4.2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4.2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4.2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4.2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4.2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4.2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4.2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4.2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4.2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4.2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4.2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4.2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4.2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4.2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4.2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4.2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4.2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4.2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4.2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4.2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4.2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4.2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4.2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4.2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4.2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4.2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4.2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4.2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4.2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4.2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4.2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4.2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4.2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4.2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4.2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4.2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4.2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4.2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4.2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4.2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4.2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4.2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4.2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4.2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4.2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4.2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4.2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4.2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4.2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4.2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4.2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4.2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4.2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4.2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4.2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4.2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4.2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4.2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4.2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4.2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4.2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4.2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4.2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4.2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4.2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4.2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4.2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4.2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4.2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4.2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4.2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4.2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4.2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4.2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4.2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4.2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4.2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4.2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4.2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4.2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4.2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4.2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4.2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4.2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4.2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4.2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4.2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4.2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4.2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4.2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4.2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4.2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4.2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4.2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4.2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4.2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4.2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4.2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4.2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4.2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4.2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4.2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4.2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4.2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4.2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4.2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4.2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4.2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4.2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4.2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4.2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4.2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4.2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4.2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4.2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4.2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4.2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4.2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4.2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4.2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4.2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4.2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4.2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4.2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4.2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4.2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4.2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4.2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4.2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4.2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4.2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4.2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4.2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4.2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4.2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4.2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4.2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4.2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4.2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4.2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4.2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4.2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4.2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4.2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4.2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4.2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4.2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4.2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4.2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4.2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4.2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4.2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4.2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4.2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4.2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4.2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4.2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4.2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4.2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4.2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4.2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4.2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4.2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4.2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4.2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4.2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4.2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4.2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4.2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4.2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4.2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4.2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4.2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4.2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4.2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4.2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4.2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4.2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4.2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4.2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4.2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4.2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4.2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4.2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4.2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4.2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4.2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4.2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4.2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4.2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4.2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4.2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4.2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4.2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4.2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4.2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4.2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4.2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4.2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4.2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4.2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4.2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4.2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4.2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4.2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4.2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4.2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4.2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4.2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4.2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4.2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4.2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4.2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4.2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4.2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4.2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4.2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4.2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4.2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4.2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4.2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4.2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4.2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4.2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4.2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4.2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4.2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4.2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4.2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4.2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4.2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4.2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4.2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4.2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4.2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4.2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4.2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4.2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4.2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4.2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4.2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4.2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4.2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4.2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4.2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4.2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4.2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4.2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4.2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4.2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4.2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4.2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4.2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4.2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4.2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4.2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4.2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4.2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4.2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4.2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4.2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4.2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4.2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4.2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4.2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4.2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4.2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4.2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4.2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4.2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4.2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4.2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4.2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4.2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4.2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4.2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4.2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4.2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4.2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4.2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4.2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4.2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4.2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4.2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4.2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4.2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4.2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4.2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4.2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4.2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4.2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4.2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4.2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4.2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4.2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4.2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4.2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4.2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4.2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4.2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4.2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4.2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4.2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4.2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4.2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4.2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4.2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4.2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4.2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4.2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4.2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4.2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4.2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4.2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4.2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4.2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4.2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4.2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4.2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4.2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4.2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4.2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4.2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4.2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4.2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4.2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4.2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4.2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4.2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4.2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4.2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4.2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4.2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4.2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4.2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4.2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4.2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4.2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4.2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4.2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4.2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4.2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4.2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4.2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4.2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4.2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4.2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4.2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4.2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4.2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4.2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4.2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4.2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4.2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4.2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4.2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4.2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4.2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4.2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4.2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4.2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4.2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4.2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4.2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4.2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4.2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4.2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4.2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4.2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4.2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4.2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4.2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4.2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4.2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4.2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4.2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4.2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4.2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4.2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4.2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4.2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4.2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4.2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4.2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4.2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4.2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4.2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4.2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4.2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4.2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4.2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4.2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4.2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4.2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4.2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4.2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4.2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4.2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4.2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4.2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4.2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4.2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4.2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4.2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4.2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4.2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4.2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4.2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4.2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4.2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4.2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4.2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4.2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4.2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4.2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4.2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4.2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4.2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4.2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4.2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4.2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4.2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4.2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4.2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4.2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4.2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4.2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4.2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4.2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4.2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4.2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4.2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4.2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4.2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4.2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4.2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4.2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4.2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4.2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4.2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4.2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4.2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4.2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4.2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4.2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4.2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4.2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4.2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4.2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4.2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4.2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4.2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4.2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4.2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4.2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4.2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4.2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4.2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4.2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4.2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4.2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4.2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4.2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4.2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4.2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4.2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4.2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4.2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4.2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4.2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4.2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4.2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4.2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4.2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4.2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4.2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4.2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4.2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4.2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4.2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4.2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4.2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4.2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4.2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4.2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4.2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4.2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4.2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4.2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4.2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4.2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4.2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4.2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4.2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4.2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4.2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4.2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4.2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4.2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4.2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4.2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4.2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4.2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4.2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4.2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4.2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4.2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4.2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4.2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4.2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4.2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4.2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4.2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4.2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4.2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4.2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4.2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4.2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4.2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4.2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4.2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4.2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4.2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4.2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4.2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4.2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4.2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4.2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4.2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4.2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4.2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4.2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4.2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4.2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4.2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4.2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4.2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4.2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4.2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4.2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4.2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4.2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4.2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4.2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4.2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4.2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4.2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4.2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4.2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4.2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4.2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4.2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4.2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4.2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4.2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4.2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4.2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4.2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4.2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4.2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4.2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4.2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4.2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4.2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4.2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4.2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4.2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4.2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4.2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4.2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4.2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4.2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4.2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4.2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4.2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4.2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4.2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4.2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4.2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4.2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4.2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4.2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4.2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4.2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4.2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4.2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4.2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4.2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4.2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4.2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4.2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4.2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4.2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4.2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4.2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4.2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4.2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4.2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4.2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4.2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4.2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4.2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4.2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4.2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4.2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4.2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4.2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4.2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4.2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4.2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4.2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4.2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4.2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4.2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4.2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4.2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4.2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4.2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4.2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4.2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4.2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4.2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4.2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4.2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4.2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4.2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4.2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4.2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4.2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4.2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4.2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4.2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4.2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4.2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4.2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4.2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4.2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4.2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4.2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4.2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4.2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4.2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  <row r="1001" spans="1:26" ht="14.25" customHeight="1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</row>
    <row r="1002" spans="1:26" ht="14.25" customHeight="1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</row>
    <row r="1003" spans="1:26" ht="14.25" customHeight="1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</row>
  </sheetData>
  <mergeCells count="4">
    <mergeCell ref="A1:D1"/>
    <mergeCell ref="A3:D3"/>
    <mergeCell ref="A47:D47"/>
    <mergeCell ref="A5:D5"/>
  </mergeCells>
  <pageMargins left="0.70866141732283472" right="0.70866141732283472" top="0.74803149606299213" bottom="0.74803149606299213" header="0" footer="0"/>
  <pageSetup scale="56" orientation="portrait" r:id="rId1"/>
  <rowBreaks count="1" manualBreakCount="1">
    <brk id="62" max="16383" man="1"/>
  </rowBreaks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3"/>
  <sheetViews>
    <sheetView topLeftCell="A55" workbookViewId="0">
      <selection activeCell="C74" sqref="C74"/>
    </sheetView>
  </sheetViews>
  <sheetFormatPr defaultColWidth="12.625" defaultRowHeight="15" customHeight="1"/>
  <cols>
    <col min="1" max="1" width="45.25" customWidth="1"/>
    <col min="2" max="2" width="14.125" bestFit="1" customWidth="1"/>
    <col min="3" max="3" width="15.5" customWidth="1"/>
    <col min="4" max="4" width="46.625" customWidth="1"/>
    <col min="5" max="5" width="14.375" customWidth="1"/>
    <col min="6" max="6" width="15.5" customWidth="1"/>
    <col min="7" max="7" width="14.75" customWidth="1"/>
    <col min="8" max="26" width="8.625" customWidth="1"/>
  </cols>
  <sheetData>
    <row r="1" spans="1:26" ht="14.25" customHeight="1">
      <c r="A1" s="331" t="s">
        <v>5</v>
      </c>
      <c r="B1" s="332"/>
      <c r="C1" s="332"/>
      <c r="D1" s="332"/>
      <c r="E1" s="332"/>
      <c r="F1" s="333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4.25" customHeight="1">
      <c r="A2" s="73"/>
      <c r="B2" s="257"/>
      <c r="C2" s="257"/>
      <c r="D2" s="257"/>
      <c r="E2" s="257"/>
      <c r="F2" s="25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4.25" customHeight="1">
      <c r="A3" s="334" t="s">
        <v>62</v>
      </c>
      <c r="B3" s="334"/>
      <c r="C3" s="334"/>
      <c r="D3" s="334"/>
      <c r="E3" s="334"/>
      <c r="F3" s="334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4.25" customHeight="1">
      <c r="A4" s="11" t="s">
        <v>122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8.75">
      <c r="A5" s="337" t="s">
        <v>6</v>
      </c>
      <c r="B5" s="338"/>
      <c r="C5" s="338"/>
      <c r="D5" s="338"/>
      <c r="E5" s="338"/>
      <c r="F5" s="339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78.75">
      <c r="A6" s="12" t="s">
        <v>7</v>
      </c>
      <c r="B6" s="12" t="s">
        <v>8</v>
      </c>
      <c r="C6" s="12" t="s">
        <v>54</v>
      </c>
      <c r="D6" s="49" t="s">
        <v>7</v>
      </c>
      <c r="E6" s="13" t="s">
        <v>9</v>
      </c>
      <c r="F6" s="13" t="s">
        <v>55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5.75">
      <c r="A7" s="191" t="s">
        <v>164</v>
      </c>
      <c r="B7" s="141"/>
      <c r="C7" s="141"/>
      <c r="D7" s="191" t="s">
        <v>164</v>
      </c>
      <c r="E7" s="13"/>
      <c r="F7" s="13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5.75">
      <c r="A8" s="14" t="s">
        <v>67</v>
      </c>
      <c r="B8" s="15">
        <v>280000</v>
      </c>
      <c r="C8" s="15">
        <v>271682</v>
      </c>
      <c r="D8" s="14" t="s">
        <v>11</v>
      </c>
      <c r="E8" s="39">
        <v>245244</v>
      </c>
      <c r="F8" s="39">
        <v>245244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5.75">
      <c r="A9" s="14" t="s">
        <v>69</v>
      </c>
      <c r="B9" s="15">
        <v>50000</v>
      </c>
      <c r="C9" s="15">
        <v>5611</v>
      </c>
      <c r="D9" s="14" t="s">
        <v>13</v>
      </c>
      <c r="E9" s="38">
        <v>441600</v>
      </c>
      <c r="F9" s="38">
        <v>441600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5.75">
      <c r="A10" s="24" t="s">
        <v>19</v>
      </c>
      <c r="B10" s="15">
        <v>250000</v>
      </c>
      <c r="C10" s="15">
        <v>232403</v>
      </c>
      <c r="D10" s="14" t="s">
        <v>114</v>
      </c>
      <c r="E10" s="15">
        <v>175000</v>
      </c>
      <c r="F10" s="38">
        <v>174592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15.75">
      <c r="A11" s="14" t="s">
        <v>23</v>
      </c>
      <c r="B11" s="15">
        <v>15000</v>
      </c>
      <c r="C11" s="15">
        <v>12805</v>
      </c>
      <c r="D11" s="14" t="s">
        <v>36</v>
      </c>
      <c r="E11" s="15">
        <v>15000</v>
      </c>
      <c r="F11" s="15">
        <v>10529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5.75">
      <c r="A12" s="14" t="s">
        <v>123</v>
      </c>
      <c r="B12" s="15">
        <v>20000</v>
      </c>
      <c r="C12" s="15">
        <v>4015</v>
      </c>
      <c r="D12" s="14" t="s">
        <v>18</v>
      </c>
      <c r="E12" s="15">
        <v>2000</v>
      </c>
      <c r="F12" s="15">
        <v>1734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15.75">
      <c r="A13" s="23" t="s">
        <v>124</v>
      </c>
      <c r="B13" s="15">
        <v>80000</v>
      </c>
      <c r="C13" s="15">
        <v>57007</v>
      </c>
      <c r="D13" s="14" t="s">
        <v>66</v>
      </c>
      <c r="E13" s="15">
        <v>150000</v>
      </c>
      <c r="F13" s="15">
        <v>53135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5.75">
      <c r="A14" s="22" t="s">
        <v>125</v>
      </c>
      <c r="B14" s="20">
        <v>20000</v>
      </c>
      <c r="C14" s="20">
        <v>8068</v>
      </c>
      <c r="D14" s="14" t="s">
        <v>126</v>
      </c>
      <c r="E14" s="15">
        <v>100000</v>
      </c>
      <c r="F14" s="15">
        <v>35423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5.75">
      <c r="A15" s="14" t="s">
        <v>127</v>
      </c>
      <c r="B15" s="15">
        <v>50000</v>
      </c>
      <c r="C15" s="38">
        <v>11200</v>
      </c>
      <c r="D15" s="14" t="s">
        <v>128</v>
      </c>
      <c r="E15" s="15">
        <v>50000</v>
      </c>
      <c r="F15" s="38">
        <v>51670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5.75">
      <c r="A16" s="14" t="s">
        <v>129</v>
      </c>
      <c r="B16" s="15">
        <v>25000</v>
      </c>
      <c r="C16" s="38">
        <v>24124</v>
      </c>
      <c r="D16" s="130" t="s">
        <v>20</v>
      </c>
      <c r="E16" s="96">
        <v>130000</v>
      </c>
      <c r="F16" s="96">
        <v>109917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5.75">
      <c r="A17" s="14" t="s">
        <v>10</v>
      </c>
      <c r="B17" s="15">
        <v>500000</v>
      </c>
      <c r="C17" s="15">
        <v>514752</v>
      </c>
      <c r="D17" s="14" t="s">
        <v>130</v>
      </c>
      <c r="E17" s="15">
        <v>600000</v>
      </c>
      <c r="F17" s="15">
        <v>367714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5.75">
      <c r="A18" s="14" t="s">
        <v>131</v>
      </c>
      <c r="B18" s="15">
        <v>50000</v>
      </c>
      <c r="C18" s="38">
        <v>39732</v>
      </c>
      <c r="D18" s="14" t="s">
        <v>29</v>
      </c>
      <c r="E18" s="15">
        <v>40000</v>
      </c>
      <c r="F18" s="15">
        <v>30169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5.75">
      <c r="A19" s="14" t="s">
        <v>132</v>
      </c>
      <c r="B19" s="15">
        <v>10000</v>
      </c>
      <c r="C19" s="38">
        <v>1800</v>
      </c>
      <c r="D19" s="14" t="s">
        <v>133</v>
      </c>
      <c r="E19" s="15">
        <v>20000</v>
      </c>
      <c r="F19" s="15">
        <v>10337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5.75">
      <c r="A20" s="14" t="s">
        <v>134</v>
      </c>
      <c r="B20" s="15">
        <v>50000</v>
      </c>
      <c r="C20" s="15">
        <v>5303</v>
      </c>
      <c r="D20" s="14" t="s">
        <v>135</v>
      </c>
      <c r="E20" s="15">
        <v>100000</v>
      </c>
      <c r="F20" s="38">
        <v>93407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5.75">
      <c r="A21" s="14" t="s">
        <v>136</v>
      </c>
      <c r="B21" s="15">
        <v>15000</v>
      </c>
      <c r="C21" s="38">
        <v>14907</v>
      </c>
      <c r="D21" s="14" t="s">
        <v>137</v>
      </c>
      <c r="E21" s="15">
        <v>10000</v>
      </c>
      <c r="F21" s="38">
        <v>2000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5.75">
      <c r="A22" s="14" t="s">
        <v>12</v>
      </c>
      <c r="B22" s="15">
        <v>400000</v>
      </c>
      <c r="C22" s="15">
        <f>435370.73</f>
        <v>435370.73</v>
      </c>
      <c r="D22" s="343" t="s">
        <v>138</v>
      </c>
      <c r="E22" s="346">
        <v>1500000</v>
      </c>
      <c r="F22" s="15">
        <v>173630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5.75">
      <c r="A23" s="14" t="s">
        <v>14</v>
      </c>
      <c r="B23" s="15">
        <v>100000</v>
      </c>
      <c r="C23" s="15">
        <v>143563</v>
      </c>
      <c r="D23" s="344"/>
      <c r="E23" s="344"/>
      <c r="F23" s="15">
        <v>90401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6.5">
      <c r="A24" s="14" t="s">
        <v>139</v>
      </c>
      <c r="B24" s="15">
        <v>300000</v>
      </c>
      <c r="C24" s="38">
        <v>162344</v>
      </c>
      <c r="D24" s="345"/>
      <c r="E24" s="345"/>
      <c r="F24" s="19">
        <v>382104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5.75">
      <c r="A25" s="14" t="s">
        <v>140</v>
      </c>
      <c r="B25" s="15">
        <v>300000</v>
      </c>
      <c r="C25" s="38">
        <v>38813.74</v>
      </c>
      <c r="D25" s="14" t="s">
        <v>26</v>
      </c>
      <c r="E25" s="15">
        <v>300000</v>
      </c>
      <c r="F25" s="15">
        <v>654071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5.75">
      <c r="A26" s="14" t="s">
        <v>52</v>
      </c>
      <c r="B26" s="15">
        <v>500000</v>
      </c>
      <c r="C26" s="15">
        <v>413657</v>
      </c>
      <c r="D26" s="14" t="s">
        <v>141</v>
      </c>
      <c r="E26" s="15">
        <v>300000</v>
      </c>
      <c r="F26" s="38">
        <v>22420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6.5">
      <c r="A27" s="193" t="s">
        <v>165</v>
      </c>
      <c r="B27" s="15"/>
      <c r="C27" s="15"/>
      <c r="D27" s="193" t="s">
        <v>165</v>
      </c>
      <c r="E27" s="15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5.75">
      <c r="A28" s="14" t="s">
        <v>28</v>
      </c>
      <c r="B28" s="15">
        <v>50000</v>
      </c>
      <c r="C28" s="15">
        <v>45652</v>
      </c>
      <c r="D28" s="14" t="s">
        <v>31</v>
      </c>
      <c r="E28" s="15">
        <v>100000</v>
      </c>
      <c r="F28" s="15">
        <v>19116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5.75">
      <c r="A29" s="14" t="s">
        <v>30</v>
      </c>
      <c r="B29" s="15">
        <v>300000</v>
      </c>
      <c r="C29" s="15">
        <v>286591</v>
      </c>
      <c r="D29" s="14" t="s">
        <v>32</v>
      </c>
      <c r="E29" s="15">
        <v>4500000</v>
      </c>
      <c r="F29" s="15">
        <v>3761350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5.75">
      <c r="A30" s="14" t="s">
        <v>37</v>
      </c>
      <c r="B30" s="15">
        <v>15000</v>
      </c>
      <c r="C30" s="15">
        <v>60</v>
      </c>
      <c r="D30" s="14" t="s">
        <v>34</v>
      </c>
      <c r="E30" s="15">
        <v>3000000</v>
      </c>
      <c r="F30" s="15">
        <v>2337065.5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5.75">
      <c r="A31" s="14" t="s">
        <v>33</v>
      </c>
      <c r="B31" s="15">
        <v>300000</v>
      </c>
      <c r="C31" s="15">
        <v>150</v>
      </c>
      <c r="D31" s="14" t="s">
        <v>72</v>
      </c>
      <c r="E31" s="15">
        <v>150000</v>
      </c>
      <c r="F31" s="15">
        <v>79724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5.75">
      <c r="A32" s="14" t="s">
        <v>35</v>
      </c>
      <c r="B32" s="15">
        <v>50000</v>
      </c>
      <c r="C32" s="15">
        <v>1850</v>
      </c>
      <c r="D32" s="14" t="s">
        <v>38</v>
      </c>
      <c r="E32" s="15">
        <v>120000</v>
      </c>
      <c r="F32" s="15">
        <v>101703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5.75">
      <c r="A33" s="14" t="s">
        <v>39</v>
      </c>
      <c r="B33" s="15">
        <v>25000</v>
      </c>
      <c r="C33" s="15">
        <v>2400</v>
      </c>
      <c r="D33" s="14" t="s">
        <v>46</v>
      </c>
      <c r="E33" s="15">
        <v>500000</v>
      </c>
      <c r="F33" s="15">
        <v>407848.98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5.75">
      <c r="A34" s="14" t="s">
        <v>117</v>
      </c>
      <c r="B34" s="15">
        <v>50000</v>
      </c>
      <c r="C34" s="15">
        <v>5410</v>
      </c>
      <c r="D34" s="14" t="s">
        <v>40</v>
      </c>
      <c r="E34" s="15">
        <v>900000</v>
      </c>
      <c r="F34" s="15">
        <v>870595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5.75">
      <c r="A35" s="131" t="s">
        <v>73</v>
      </c>
      <c r="B35" s="15">
        <v>5000</v>
      </c>
      <c r="C35" s="15">
        <v>1431</v>
      </c>
      <c r="D35" s="142" t="s">
        <v>41</v>
      </c>
      <c r="E35" s="143">
        <v>1500000</v>
      </c>
      <c r="F35" s="143">
        <v>1284815.46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5.75">
      <c r="A36" s="14" t="s">
        <v>76</v>
      </c>
      <c r="B36" s="15">
        <v>100000</v>
      </c>
      <c r="C36" s="172">
        <v>82600</v>
      </c>
      <c r="D36" s="145"/>
      <c r="E36" s="145"/>
      <c r="F36" s="145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6.5">
      <c r="A37" s="14" t="s">
        <v>45</v>
      </c>
      <c r="B37" s="15">
        <v>50000</v>
      </c>
      <c r="C37" s="172">
        <v>46348</v>
      </c>
      <c r="D37" s="192" t="s">
        <v>166</v>
      </c>
      <c r="E37" s="151"/>
      <c r="F37" s="16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5.75">
      <c r="A38" s="14" t="s">
        <v>47</v>
      </c>
      <c r="B38" s="15">
        <v>50000</v>
      </c>
      <c r="C38" s="15">
        <v>48350</v>
      </c>
      <c r="D38" s="207" t="s">
        <v>208</v>
      </c>
      <c r="E38" s="144">
        <v>400000</v>
      </c>
      <c r="F38" s="147">
        <v>210438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5.75">
      <c r="A39" s="14" t="s">
        <v>142</v>
      </c>
      <c r="B39" s="15">
        <v>200000</v>
      </c>
      <c r="C39" s="15">
        <v>178155</v>
      </c>
      <c r="D39" s="66"/>
      <c r="E39" s="66"/>
      <c r="F39" s="6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5.75">
      <c r="A40" s="14" t="s">
        <v>143</v>
      </c>
      <c r="B40" s="15">
        <v>30000</v>
      </c>
      <c r="C40" s="15">
        <v>23128</v>
      </c>
      <c r="D40" s="66"/>
      <c r="E40" s="66"/>
      <c r="F40" s="6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5.75">
      <c r="A41" s="14" t="s">
        <v>56</v>
      </c>
      <c r="B41" s="15">
        <v>100000</v>
      </c>
      <c r="C41" s="15">
        <v>57126</v>
      </c>
      <c r="D41" s="66"/>
      <c r="E41" s="66"/>
      <c r="F41" s="6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6.5">
      <c r="A42" s="161" t="s">
        <v>166</v>
      </c>
      <c r="B42" s="15"/>
      <c r="C42" s="15"/>
      <c r="D42" s="66"/>
      <c r="E42" s="66"/>
      <c r="F42" s="6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6.5">
      <c r="A43" s="196" t="s">
        <v>175</v>
      </c>
      <c r="B43" s="16"/>
      <c r="C43" s="16"/>
      <c r="D43" s="66"/>
      <c r="E43" s="66"/>
      <c r="F43" s="6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31.5">
      <c r="A44" s="26" t="s">
        <v>144</v>
      </c>
      <c r="B44" s="38">
        <v>400000</v>
      </c>
      <c r="C44" s="132">
        <v>196892</v>
      </c>
      <c r="D44" s="66"/>
      <c r="E44" s="66"/>
      <c r="F44" s="6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5.75">
      <c r="A45" s="26" t="s">
        <v>145</v>
      </c>
      <c r="B45" s="123">
        <v>100000</v>
      </c>
      <c r="C45" s="132">
        <v>20039</v>
      </c>
      <c r="D45" s="14"/>
      <c r="E45" s="21"/>
      <c r="F45" s="21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5.75">
      <c r="A46" s="26" t="s">
        <v>146</v>
      </c>
      <c r="B46" s="123">
        <v>100000</v>
      </c>
      <c r="C46" s="132">
        <v>126727</v>
      </c>
      <c r="D46" s="66"/>
      <c r="E46" s="66"/>
      <c r="F46" s="6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5.75">
      <c r="A47" s="26" t="s">
        <v>147</v>
      </c>
      <c r="B47" s="123">
        <v>300000</v>
      </c>
      <c r="C47" s="132">
        <v>105511</v>
      </c>
      <c r="D47" s="66"/>
      <c r="E47" s="66"/>
      <c r="F47" s="6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6.5">
      <c r="A48" s="205" t="s">
        <v>197</v>
      </c>
      <c r="B48" s="123"/>
      <c r="C48" s="132"/>
      <c r="D48" s="66"/>
      <c r="E48" s="66"/>
      <c r="F48" s="6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5.75">
      <c r="A49" s="206" t="s">
        <v>200</v>
      </c>
      <c r="B49" s="123">
        <f>37379+62621</f>
        <v>100000</v>
      </c>
      <c r="C49" s="38">
        <v>29545</v>
      </c>
      <c r="D49" s="66"/>
      <c r="E49" s="66"/>
      <c r="F49" s="6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5.75">
      <c r="A50" s="206" t="s">
        <v>201</v>
      </c>
      <c r="B50" s="123">
        <f>706866+1093134-50000</f>
        <v>1750000</v>
      </c>
      <c r="C50" s="38">
        <f>783732-46806</f>
        <v>736926</v>
      </c>
      <c r="D50" s="66"/>
      <c r="E50" s="66"/>
      <c r="F50" s="66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5.75">
      <c r="A51" s="206" t="s">
        <v>202</v>
      </c>
      <c r="B51" s="123">
        <v>200000</v>
      </c>
      <c r="C51" s="38">
        <v>55380</v>
      </c>
      <c r="D51" s="66"/>
      <c r="E51" s="66"/>
      <c r="F51" s="66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6.5">
      <c r="A52" s="109" t="s">
        <v>50</v>
      </c>
      <c r="B52" s="72">
        <f t="shared" ref="B52:C52" si="0">SUM(B8:B51)</f>
        <v>7290000</v>
      </c>
      <c r="C52" s="72">
        <f t="shared" si="0"/>
        <v>4447428.47</v>
      </c>
      <c r="D52" s="109" t="s">
        <v>50</v>
      </c>
      <c r="E52" s="44">
        <f t="shared" ref="E52:F52" si="1">SUM(E8:E49)</f>
        <v>15348844</v>
      </c>
      <c r="F52" s="44">
        <f t="shared" si="1"/>
        <v>12022752.940000001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4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4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4.25" customHeight="1">
      <c r="A55" s="37"/>
      <c r="B55" s="37"/>
      <c r="C55" s="37"/>
      <c r="D55" s="129"/>
      <c r="E55" s="129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8" customHeight="1">
      <c r="A56" s="337" t="s">
        <v>51</v>
      </c>
      <c r="B56" s="338"/>
      <c r="C56" s="338"/>
      <c r="D56" s="338"/>
      <c r="E56" s="338"/>
      <c r="F56" s="339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78.75">
      <c r="A57" s="12" t="s">
        <v>7</v>
      </c>
      <c r="B57" s="12" t="s">
        <v>8</v>
      </c>
      <c r="C57" s="12" t="s">
        <v>54</v>
      </c>
      <c r="D57" s="12" t="s">
        <v>7</v>
      </c>
      <c r="E57" s="13" t="s">
        <v>9</v>
      </c>
      <c r="F57" s="13" t="s">
        <v>55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5.75">
      <c r="A58" s="133" t="s">
        <v>19</v>
      </c>
      <c r="B58" s="15">
        <v>100000</v>
      </c>
      <c r="C58" s="15">
        <v>47211</v>
      </c>
      <c r="D58" s="134" t="s">
        <v>32</v>
      </c>
      <c r="E58" s="15">
        <v>100000</v>
      </c>
      <c r="F58" s="15">
        <v>99202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5.75">
      <c r="A59" s="133" t="s">
        <v>103</v>
      </c>
      <c r="B59" s="15">
        <v>60000</v>
      </c>
      <c r="C59" s="15">
        <v>55824</v>
      </c>
      <c r="D59" s="135" t="s">
        <v>81</v>
      </c>
      <c r="E59" s="15">
        <v>180000</v>
      </c>
      <c r="F59" s="15">
        <v>176338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5.75">
      <c r="A60" s="135" t="s">
        <v>104</v>
      </c>
      <c r="B60" s="15">
        <v>400000</v>
      </c>
      <c r="C60" s="15">
        <v>373265</v>
      </c>
      <c r="D60" s="134" t="s">
        <v>77</v>
      </c>
      <c r="E60" s="15">
        <v>150000</v>
      </c>
      <c r="F60" s="15">
        <v>112646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5.75">
      <c r="A61" s="136" t="s">
        <v>148</v>
      </c>
      <c r="B61" s="15">
        <v>150000</v>
      </c>
      <c r="C61" s="15">
        <v>133586</v>
      </c>
      <c r="D61" s="137" t="s">
        <v>82</v>
      </c>
      <c r="E61" s="15">
        <v>250000</v>
      </c>
      <c r="F61" s="15">
        <v>229426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5.75">
      <c r="A62" s="14" t="s">
        <v>149</v>
      </c>
      <c r="B62" s="15">
        <v>2000</v>
      </c>
      <c r="C62" s="15">
        <v>250</v>
      </c>
      <c r="D62" s="136" t="s">
        <v>150</v>
      </c>
      <c r="E62" s="15">
        <v>250000</v>
      </c>
      <c r="F62" s="15">
        <v>203150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5.75">
      <c r="A63" s="136" t="s">
        <v>151</v>
      </c>
      <c r="B63" s="15">
        <v>100000</v>
      </c>
      <c r="C63" s="15">
        <v>70049</v>
      </c>
      <c r="D63" s="136" t="s">
        <v>86</v>
      </c>
      <c r="E63" s="15">
        <v>700000</v>
      </c>
      <c r="F63" s="15">
        <v>670578.19999999995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5.75">
      <c r="A64" s="137" t="s">
        <v>83</v>
      </c>
      <c r="B64" s="15">
        <v>500000</v>
      </c>
      <c r="C64" s="15">
        <v>390065</v>
      </c>
      <c r="D64" s="136" t="s">
        <v>152</v>
      </c>
      <c r="E64" s="15">
        <v>850000</v>
      </c>
      <c r="F64" s="15">
        <v>849416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5.75">
      <c r="A65" s="24" t="s">
        <v>73</v>
      </c>
      <c r="B65" s="15">
        <v>10000</v>
      </c>
      <c r="C65" s="15">
        <v>23.49</v>
      </c>
      <c r="D65" s="136" t="s">
        <v>89</v>
      </c>
      <c r="E65" s="15">
        <v>250000</v>
      </c>
      <c r="F65" s="15">
        <v>200632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5.75">
      <c r="A66" s="138" t="s">
        <v>42</v>
      </c>
      <c r="B66" s="15">
        <v>200000</v>
      </c>
      <c r="C66" s="15">
        <v>134463</v>
      </c>
      <c r="D66" s="14" t="s">
        <v>29</v>
      </c>
      <c r="E66" s="15">
        <v>30000</v>
      </c>
      <c r="F66" s="15">
        <v>26599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6.5">
      <c r="A67" s="14" t="s">
        <v>44</v>
      </c>
      <c r="B67" s="15">
        <v>700000</v>
      </c>
      <c r="C67" s="15">
        <v>674920</v>
      </c>
      <c r="D67" s="66"/>
      <c r="E67" s="16"/>
      <c r="F67" s="16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6.5">
      <c r="A68" s="136" t="s">
        <v>45</v>
      </c>
      <c r="B68" s="15">
        <v>50000</v>
      </c>
      <c r="C68" s="15">
        <v>16374</v>
      </c>
      <c r="D68" s="66"/>
      <c r="E68" s="16"/>
      <c r="F68" s="16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6.5">
      <c r="A69" s="14" t="s">
        <v>53</v>
      </c>
      <c r="B69" s="15">
        <v>50000</v>
      </c>
      <c r="C69" s="15">
        <v>20000</v>
      </c>
      <c r="D69" s="66"/>
      <c r="E69" s="16"/>
      <c r="F69" s="16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6.5">
      <c r="A70" s="136" t="s">
        <v>92</v>
      </c>
      <c r="B70" s="15">
        <v>50000</v>
      </c>
      <c r="C70" s="15">
        <v>12070</v>
      </c>
      <c r="D70" s="66"/>
      <c r="E70" s="16"/>
      <c r="F70" s="16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6.5">
      <c r="A71" s="136" t="s">
        <v>121</v>
      </c>
      <c r="B71" s="15">
        <v>40000</v>
      </c>
      <c r="C71" s="15">
        <v>37095</v>
      </c>
      <c r="D71" s="66"/>
      <c r="E71" s="16"/>
      <c r="F71" s="16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6.5">
      <c r="A72" s="101" t="s">
        <v>50</v>
      </c>
      <c r="B72" s="110">
        <f t="shared" ref="B72:C72" si="2">SUM(B58:B71)</f>
        <v>2412000</v>
      </c>
      <c r="C72" s="110">
        <f t="shared" si="2"/>
        <v>1965195.49</v>
      </c>
      <c r="D72" s="101" t="s">
        <v>50</v>
      </c>
      <c r="E72" s="110">
        <f t="shared" ref="E72:F72" si="3">SUM(E58:E66)</f>
        <v>2760000</v>
      </c>
      <c r="F72" s="110">
        <f t="shared" si="3"/>
        <v>2567987.2000000002</v>
      </c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6.5">
      <c r="A73" s="125"/>
      <c r="B73" s="124"/>
      <c r="C73" s="124"/>
      <c r="D73" s="125"/>
      <c r="E73" s="124"/>
      <c r="F73" s="124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30.75">
      <c r="A74" s="80" t="s">
        <v>60</v>
      </c>
      <c r="B74" s="45">
        <f t="shared" ref="B74:C74" si="4">B52+B72</f>
        <v>9702000</v>
      </c>
      <c r="C74" s="45">
        <f t="shared" si="4"/>
        <v>6412623.96</v>
      </c>
      <c r="D74" s="81" t="s">
        <v>61</v>
      </c>
      <c r="E74" s="128">
        <f t="shared" ref="E74:F74" si="5">E52+E72</f>
        <v>18108844</v>
      </c>
      <c r="F74" s="128">
        <f t="shared" si="5"/>
        <v>14590740.140000001</v>
      </c>
      <c r="G74" s="129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24.75" customHeight="1">
      <c r="A75" s="139"/>
      <c r="B75" s="139"/>
      <c r="C75" s="139"/>
      <c r="D75" s="37"/>
      <c r="E75" s="129"/>
      <c r="F75" s="129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33.75" customHeight="1">
      <c r="A76" s="37"/>
      <c r="B76" s="37"/>
      <c r="C76" s="37"/>
      <c r="D76" s="37"/>
      <c r="E76" s="129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24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24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4.2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4.2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4.2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4.2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4.25" customHeight="1">
      <c r="A83" s="37"/>
      <c r="B83" s="37"/>
      <c r="C83" s="37"/>
      <c r="D83" s="37"/>
      <c r="E83" s="37"/>
      <c r="F83" s="37"/>
      <c r="G83" s="129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4.25" customHeight="1">
      <c r="A84" s="37"/>
      <c r="B84" s="37"/>
      <c r="C84" s="37"/>
      <c r="D84" s="37"/>
      <c r="E84" s="37"/>
      <c r="F84" s="37"/>
      <c r="G84" s="129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4.2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4.2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4.2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4.2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4.2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4.2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4.2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4.2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4.2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4.2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4.2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4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4.2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4.2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4.2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4.2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4.2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4.2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4.2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4.2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4.2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4.2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4.2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4.2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4.2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4.25" customHeight="1">
      <c r="A110" s="140"/>
      <c r="B110" s="139"/>
      <c r="C110" s="139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4.25" customHeight="1">
      <c r="A111" s="140"/>
      <c r="B111" s="139"/>
      <c r="C111" s="139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4.2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4.2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4.2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4.2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4.2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4.2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4.2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4.2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4.2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4.2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4.2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4.2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4.2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4.25" customHeight="1">
      <c r="A125" s="112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4.2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4.2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4.2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4.2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4.2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4.2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4.2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4.2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4.2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4.2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4.2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4.2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4.2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4.2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4.2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4.2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4.2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4.2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4.2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4.2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4.2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4.2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4.2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4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4.2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4.2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4.2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4.2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4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4.2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4.2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4.2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4.2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4.2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4.2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4.2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4.2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4.2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4.2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4.2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4.2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4.2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4.2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4.2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4.2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4.2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4.2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4.2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4.2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4.2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4.2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4.2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4.2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4.2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4.2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4.2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4.2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4.2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4.2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4.2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4.2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4.2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4.2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4.2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4.2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4.2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4.2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4.2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4.2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4.2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4.2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4.2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4.2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4.2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4.2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4.2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4.2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4.2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4.2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4.2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4.2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4.2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4.2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4.2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4.2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4.2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4.2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4.2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4.2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4.2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4.2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4.2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4.2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4.2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4.2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4.2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4.2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4.2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4.2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4.2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4.2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4.2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4.2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4.2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4.2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4.2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4.2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4.2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4.2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4.2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4.2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4.2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4.2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4.2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4.2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4.2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4.2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4.2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4.2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4.2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4.2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4.2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4.2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4.2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4.2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4.2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4.2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4.2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4.2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4.2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4.2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4.2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4.2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4.2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4.2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4.2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4.2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4.2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4.2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4.2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4.2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4.2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4.2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4.2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4.2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4.2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4.2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4.2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4.2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4.2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4.2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4.2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4.2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4.2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4.2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4.2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4.2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4.2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4.2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4.2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4.2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4.2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4.2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4.2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4.2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4.2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4.2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4.2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4.2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4.2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4.2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4.2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4.2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4.2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4.2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4.2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4.2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4.2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4.2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4.2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4.2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4.2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4.2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4.2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4.2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4.2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4.2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4.2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4.2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4.2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4.2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4.2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4.2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4.2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4.2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4.2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4.2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4.2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4.2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4.2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4.2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4.2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4.2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4.2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4.2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4.2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4.2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4.2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4.2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4.2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4.2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4.2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4.2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4.2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4.2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4.2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4.2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4.2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4.2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4.2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4.2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4.2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4.2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4.2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4.2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4.2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4.2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4.2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4.2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4.2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4.2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4.2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4.2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4.2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4.2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4.2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4.2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4.2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4.2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4.2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4.2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4.2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4.2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4.2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4.2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4.2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4.2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4.2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4.2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4.2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4.2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4.2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4.2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4.2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4.2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4.2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4.2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4.2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4.2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4.2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4.2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4.2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4.2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4.2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4.2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4.2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4.2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4.2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4.2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4.2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4.2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4.2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4.2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4.2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4.2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4.2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4.2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4.2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4.2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4.2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4.2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4.2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4.2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4.2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4.2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4.2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4.2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4.2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4.2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4.2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4.2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4.2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4.2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4.2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4.2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4.2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4.2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4.2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4.2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4.2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4.2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4.2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4.2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4.2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4.2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4.2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4.2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4.2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4.2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4.2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4.2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4.2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4.2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4.2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4.2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4.2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4.2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4.2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4.2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4.2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4.2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4.2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4.2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4.2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4.2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4.2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4.2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4.2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4.2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4.2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4.2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4.2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4.2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4.2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4.2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4.2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4.2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4.2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4.2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4.2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4.2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4.2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4.2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4.2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4.2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4.2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4.2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4.2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4.2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4.2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4.2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4.2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4.2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4.2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4.2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4.2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4.2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4.2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4.2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4.2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4.2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4.2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4.2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4.2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4.2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4.2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4.2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4.2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4.2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4.2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4.2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4.2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4.2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4.2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4.2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4.2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4.2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4.2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4.2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4.2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4.2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4.2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4.2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4.2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4.2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4.2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4.2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4.2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4.2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4.2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4.2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4.2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4.2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4.2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4.2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4.2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4.2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4.2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4.2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4.2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4.2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4.2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4.2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4.2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4.2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4.2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4.2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4.2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4.2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4.2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4.2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4.2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4.2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4.2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4.2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4.2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4.2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4.2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4.2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4.2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4.2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4.2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4.2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4.2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4.2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4.2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4.2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4.2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4.2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4.2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4.2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4.2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4.2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4.2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4.2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4.2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4.2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4.2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4.2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4.2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4.2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4.2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4.2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4.2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4.2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4.2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4.2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4.2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4.2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4.2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4.2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4.2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4.2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4.2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4.2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4.2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4.2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4.2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4.2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4.2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4.2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4.2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4.2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4.2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4.2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4.2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4.2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4.2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4.2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4.2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4.2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4.2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4.2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4.2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4.2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4.2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4.2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4.2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4.2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4.2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4.2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4.2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4.2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4.2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4.2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4.2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4.2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4.2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4.2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4.2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4.2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4.2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4.2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4.2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4.2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4.2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4.2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4.2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4.2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4.2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4.2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4.2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4.2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4.2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4.2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4.2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4.2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4.2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4.2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4.2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4.2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4.2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4.2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4.2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4.2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4.2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4.2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4.2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4.2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4.2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4.2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4.2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4.2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4.2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4.2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4.2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4.2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4.2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4.2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4.2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4.2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4.2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4.2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4.2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4.2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4.2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4.2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4.2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4.2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4.2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4.2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4.2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4.2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4.2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4.2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4.2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4.2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4.2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4.2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4.2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4.2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4.2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4.2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4.2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4.2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4.2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4.2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4.2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4.2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4.2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4.2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4.2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4.2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4.2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4.2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4.2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4.2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4.2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4.2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4.2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4.2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4.2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4.2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4.2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4.2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4.2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4.2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4.2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4.2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4.2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4.2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4.2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4.2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4.2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4.2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4.2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4.2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4.2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4.2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4.2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4.2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4.2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4.2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4.2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4.2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4.2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4.2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4.2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4.2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4.2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4.2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4.2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4.2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4.2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4.2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4.2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4.2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4.2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4.2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4.2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4.2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4.2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4.2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4.2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4.2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4.2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4.2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4.2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4.2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4.2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4.2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4.2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4.2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4.2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4.2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4.2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4.2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4.2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4.2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4.2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4.2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4.2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4.2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4.2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4.2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4.2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4.2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4.2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4.2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4.2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4.2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4.2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4.2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4.2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4.2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4.2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4.2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4.2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4.2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4.2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4.2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4.2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4.2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4.2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4.2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4.2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4.2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4.2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4.2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4.2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4.2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4.2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4.2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4.2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4.2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4.2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4.2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4.2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4.2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4.2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4.2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4.2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4.2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4.2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4.2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4.2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4.2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4.2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4.2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4.2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4.2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4.2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4.2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4.2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4.2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4.2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4.2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4.2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4.2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4.2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4.2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4.2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4.2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4.2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4.2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4.2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4.2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4.2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4.2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4.2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4.2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4.2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4.2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4.2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4.2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4.2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4.2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4.2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4.2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4.2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4.2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4.2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4.2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4.2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4.2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4.2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4.2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4.2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4.2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4.2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4.2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4.2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4.2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4.2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4.2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4.2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4.2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4.2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4.2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4.2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4.2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4.2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4.2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4.2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4.2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4.2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4.2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4.2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4.2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4.2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4.2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4.2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4.2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4.2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4.2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4.2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4.2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4.2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4.2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4.2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4.2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4.2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4.2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4.2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4.2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4.2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4.2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4.2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4.2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4.2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4.2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4.2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4.2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4.2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4.2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4.2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4.2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4.2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4.2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4.2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4.2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4.2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4.2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4.2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4.2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4.2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4.2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4.2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4.2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4.2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4.2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4.2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4.2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4.2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4.2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4.2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4.2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4.2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4.2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4.2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4.2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4.2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4.2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4.2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4.2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4.2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4.2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4.2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4.2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4.2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4.2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4.2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4.2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4.2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4.2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4.2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4.2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4.2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4.2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4.2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4.2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4.2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4.2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4.2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4.2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4.2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4.2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4.2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4.2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4.2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4.2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4.2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4.2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4.2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4.2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4.2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4.2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4.2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4.2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4.2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4.2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4.2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4.2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4.2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4.2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4.2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4.2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4.2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4.2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4.2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4.2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4.2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4.2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4.2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4.2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4.2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4.2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4.2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4.2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4.2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4.2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4.2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4.2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4.2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4.2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4.2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4.2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4.2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4.2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4.2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4.2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4.2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4.2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4.2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4.2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4.2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4.2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4.2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4.2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4.2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4.2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4.2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4.2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4.2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4.2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  <row r="1001" spans="1:26" ht="14.25" customHeight="1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</row>
    <row r="1002" spans="1:26" ht="14.25" customHeight="1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</row>
    <row r="1003" spans="1:26" ht="14.25" customHeight="1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</row>
  </sheetData>
  <mergeCells count="6">
    <mergeCell ref="A56:F56"/>
    <mergeCell ref="A1:F1"/>
    <mergeCell ref="A3:F3"/>
    <mergeCell ref="A5:F5"/>
    <mergeCell ref="D22:D24"/>
    <mergeCell ref="E22:E24"/>
  </mergeCells>
  <pageMargins left="0.51181102362204722" right="0" top="0.47244094488188981" bottom="0.15748031496062992" header="0" footer="0"/>
  <pageSetup scale="58" orientation="portrait" r:id="rId1"/>
  <rowBreaks count="1" manualBreakCount="1">
    <brk id="74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summaryall</vt:lpstr>
      <vt:lpstr>Q.4.4.1 SUMMARY </vt:lpstr>
      <vt:lpstr>2016-17</vt:lpstr>
      <vt:lpstr>Budget 2016-17</vt:lpstr>
      <vt:lpstr>2017-18</vt:lpstr>
      <vt:lpstr>Budget 2017-18</vt:lpstr>
      <vt:lpstr>2018-19</vt:lpstr>
      <vt:lpstr>Budget 2018-19</vt:lpstr>
      <vt:lpstr>2019-20</vt:lpstr>
      <vt:lpstr>Budget 2019-20</vt:lpstr>
      <vt:lpstr>2020-21</vt:lpstr>
      <vt:lpstr>Budget 2020-21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Anagha V. Narvenkar</dc:creator>
  <cp:lastModifiedBy>vck</cp:lastModifiedBy>
  <cp:lastPrinted>2021-10-01T06:49:59Z</cp:lastPrinted>
  <dcterms:created xsi:type="dcterms:W3CDTF">2006-09-16T00:00:00Z</dcterms:created>
  <dcterms:modified xsi:type="dcterms:W3CDTF">2021-10-06T09:10:26Z</dcterms:modified>
</cp:coreProperties>
</file>